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codeName="ThisWorkbook" autoCompressPictures="0"/>
  <mc:AlternateContent xmlns:mc="http://schemas.openxmlformats.org/markup-compatibility/2006">
    <mc:Choice Requires="x15">
      <x15ac:absPath xmlns:x15ac="http://schemas.microsoft.com/office/spreadsheetml/2010/11/ac" url="/Users/michaelmorton/Dropbox (CTSFP)/CTSFP Team Folder/Research &amp; Analysis/2020 Legislative Session/ECS/"/>
    </mc:Choice>
  </mc:AlternateContent>
  <xr:revisionPtr revIDLastSave="0" documentId="13_ncr:1_{0F33D7B4-E3D8-ED4A-94D0-BE545E03DBD1}" xr6:coauthVersionLast="45" xr6:coauthVersionMax="45" xr10:uidLastSave="{00000000-0000-0000-0000-000000000000}"/>
  <workbookProtection workbookAlgorithmName="SHA-512" workbookHashValue="Fci/jB70pjK+2DXlAS00a636/mT6eLmtMugfO6tFtz2+AfJJDURHbJYjMdtf2aoX2wMLWX0jRRGlB3RSN0OgcA==" workbookSaltValue="XzyygKGruCpTgEzJPNUF6g==" workbookSpinCount="100000" lockStructure="1"/>
  <bookViews>
    <workbookView xWindow="0" yWindow="460" windowWidth="26820" windowHeight="15040" xr2:uid="{00000000-000D-0000-FFFF-FFFF00000000}"/>
  </bookViews>
  <sheets>
    <sheet name="Model" sheetId="2" r:id="rId1"/>
    <sheet name="FY 21 Shell" sheetId="6" state="veryHidden" r:id="rId2"/>
    <sheet name="PIC Index FY 20" sheetId="9" state="veryHidden" r:id="rId3"/>
  </sheets>
  <definedNames>
    <definedName name="_xlnm.Print_Area" localSheetId="2">'PIC Index FY 20'!$A$6:$O$174</definedName>
    <definedName name="_xlnm.Print_Titles" localSheetId="2">'PIC Index FY 20'!$1:$5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4" i="2" l="1"/>
  <c r="G19" i="2" l="1"/>
  <c r="F19" i="2"/>
  <c r="E19" i="2"/>
  <c r="D19" i="2"/>
  <c r="C19" i="2"/>
  <c r="K174" i="9"/>
  <c r="K173" i="9"/>
  <c r="K172" i="9"/>
  <c r="K171" i="9"/>
  <c r="K170" i="9"/>
  <c r="K169" i="9"/>
  <c r="K168" i="9"/>
  <c r="K167" i="9"/>
  <c r="K166" i="9"/>
  <c r="K165" i="9"/>
  <c r="K164" i="9"/>
  <c r="K163" i="9"/>
  <c r="K162" i="9"/>
  <c r="K161" i="9"/>
  <c r="K160" i="9"/>
  <c r="K159" i="9"/>
  <c r="K158" i="9"/>
  <c r="K157" i="9"/>
  <c r="K156" i="9"/>
  <c r="K155" i="9"/>
  <c r="K154" i="9"/>
  <c r="K153" i="9"/>
  <c r="K152" i="9"/>
  <c r="K151" i="9"/>
  <c r="K150" i="9"/>
  <c r="K149" i="9"/>
  <c r="K148" i="9"/>
  <c r="K147" i="9"/>
  <c r="K146" i="9"/>
  <c r="K145" i="9"/>
  <c r="K144" i="9"/>
  <c r="K143" i="9"/>
  <c r="K142" i="9"/>
  <c r="K141" i="9"/>
  <c r="K140" i="9"/>
  <c r="K139" i="9"/>
  <c r="K138" i="9"/>
  <c r="K137" i="9"/>
  <c r="K136" i="9"/>
  <c r="K135" i="9"/>
  <c r="K134" i="9"/>
  <c r="K133" i="9"/>
  <c r="K132" i="9"/>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K7" i="9"/>
  <c r="K6" i="9"/>
  <c r="M2" i="9"/>
  <c r="H2" i="9"/>
  <c r="F2" i="9"/>
  <c r="D2" i="9"/>
  <c r="M1" i="9"/>
  <c r="M3" i="9" s="1"/>
  <c r="H1" i="9"/>
  <c r="H3" i="9" s="1"/>
  <c r="F1" i="9"/>
  <c r="F3" i="9" s="1"/>
  <c r="D1" i="9"/>
  <c r="D3" i="9" s="1"/>
  <c r="I64" i="9" l="1"/>
  <c r="I48" i="9"/>
  <c r="I22" i="9"/>
  <c r="I10" i="9"/>
  <c r="I6" i="9"/>
  <c r="I104" i="9"/>
  <c r="I96" i="9"/>
  <c r="I88" i="9"/>
  <c r="I72" i="9"/>
  <c r="I56" i="9"/>
  <c r="I40" i="9"/>
  <c r="I26" i="9"/>
  <c r="I18" i="9"/>
  <c r="I112" i="9"/>
  <c r="I80" i="9"/>
  <c r="I32" i="9"/>
  <c r="I14" i="9"/>
  <c r="N25" i="9"/>
  <c r="N13" i="9"/>
  <c r="N21" i="9"/>
  <c r="N9" i="9"/>
  <c r="N17" i="9"/>
  <c r="N27" i="9"/>
  <c r="G27" i="9"/>
  <c r="E74" i="9"/>
  <c r="E42" i="9"/>
  <c r="E28" i="9"/>
  <c r="E24" i="9"/>
  <c r="E12" i="9"/>
  <c r="E151" i="9"/>
  <c r="E114" i="9"/>
  <c r="E82" i="9"/>
  <c r="E34" i="9"/>
  <c r="E20" i="9"/>
  <c r="E8" i="9"/>
  <c r="E167" i="9"/>
  <c r="E159" i="9"/>
  <c r="E143" i="9"/>
  <c r="E135" i="9"/>
  <c r="E127" i="9"/>
  <c r="E119" i="9"/>
  <c r="E106" i="9"/>
  <c r="E98" i="9"/>
  <c r="E90" i="9"/>
  <c r="E66" i="9"/>
  <c r="E58" i="9"/>
  <c r="E50" i="9"/>
  <c r="E16" i="9"/>
  <c r="E118" i="9"/>
  <c r="G9" i="9"/>
  <c r="G13" i="9"/>
  <c r="G25" i="9"/>
  <c r="K1" i="9"/>
  <c r="I174" i="9"/>
  <c r="I170" i="9"/>
  <c r="I166" i="9"/>
  <c r="I162" i="9"/>
  <c r="I158" i="9"/>
  <c r="I154" i="9"/>
  <c r="I150" i="9"/>
  <c r="I146" i="9"/>
  <c r="I142" i="9"/>
  <c r="I138" i="9"/>
  <c r="I134" i="9"/>
  <c r="I130" i="9"/>
  <c r="I126" i="9"/>
  <c r="I122" i="9"/>
  <c r="I171" i="9"/>
  <c r="I167" i="9"/>
  <c r="I163" i="9"/>
  <c r="I159" i="9"/>
  <c r="I155" i="9"/>
  <c r="I151" i="9"/>
  <c r="I147" i="9"/>
  <c r="I143" i="9"/>
  <c r="I139" i="9"/>
  <c r="I135" i="9"/>
  <c r="I131" i="9"/>
  <c r="I127" i="9"/>
  <c r="I123" i="9"/>
  <c r="I119" i="9"/>
  <c r="I172" i="9"/>
  <c r="I168" i="9"/>
  <c r="I164" i="9"/>
  <c r="I160" i="9"/>
  <c r="I156" i="9"/>
  <c r="I152" i="9"/>
  <c r="I148" i="9"/>
  <c r="I144" i="9"/>
  <c r="I140" i="9"/>
  <c r="I136" i="9"/>
  <c r="I132" i="9"/>
  <c r="I128" i="9"/>
  <c r="I124" i="9"/>
  <c r="I120" i="9"/>
  <c r="I117" i="9"/>
  <c r="I113" i="9"/>
  <c r="I109" i="9"/>
  <c r="I105" i="9"/>
  <c r="I101" i="9"/>
  <c r="I97" i="9"/>
  <c r="I93" i="9"/>
  <c r="I89" i="9"/>
  <c r="I85" i="9"/>
  <c r="I81" i="9"/>
  <c r="I77" i="9"/>
  <c r="I73" i="9"/>
  <c r="I69" i="9"/>
  <c r="I65" i="9"/>
  <c r="I61" i="9"/>
  <c r="I57" i="9"/>
  <c r="I53" i="9"/>
  <c r="I49" i="9"/>
  <c r="I45" i="9"/>
  <c r="I41" i="9"/>
  <c r="I37" i="9"/>
  <c r="I33" i="9"/>
  <c r="I169" i="9"/>
  <c r="I161" i="9"/>
  <c r="I153" i="9"/>
  <c r="I145" i="9"/>
  <c r="I137" i="9"/>
  <c r="I129" i="9"/>
  <c r="I121" i="9"/>
  <c r="I118" i="9"/>
  <c r="I114" i="9"/>
  <c r="I110" i="9"/>
  <c r="I106" i="9"/>
  <c r="I102" i="9"/>
  <c r="I98" i="9"/>
  <c r="I94" i="9"/>
  <c r="I90" i="9"/>
  <c r="I86" i="9"/>
  <c r="I82" i="9"/>
  <c r="I78" i="9"/>
  <c r="I74" i="9"/>
  <c r="I70" i="9"/>
  <c r="I66" i="9"/>
  <c r="I62" i="9"/>
  <c r="I58" i="9"/>
  <c r="I54" i="9"/>
  <c r="I50" i="9"/>
  <c r="I46" i="9"/>
  <c r="I42" i="9"/>
  <c r="I38" i="9"/>
  <c r="I34" i="9"/>
  <c r="I30" i="9"/>
  <c r="I115" i="9"/>
  <c r="I111" i="9"/>
  <c r="I107" i="9"/>
  <c r="I103" i="9"/>
  <c r="I99" i="9"/>
  <c r="I95" i="9"/>
  <c r="I91" i="9"/>
  <c r="I87" i="9"/>
  <c r="I83" i="9"/>
  <c r="I79" i="9"/>
  <c r="I75" i="9"/>
  <c r="I71" i="9"/>
  <c r="I67" i="9"/>
  <c r="I63" i="9"/>
  <c r="I59" i="9"/>
  <c r="I55" i="9"/>
  <c r="I51" i="9"/>
  <c r="I47" i="9"/>
  <c r="I43" i="9"/>
  <c r="I39" i="9"/>
  <c r="I35" i="9"/>
  <c r="I31" i="9"/>
  <c r="E7" i="9"/>
  <c r="G8" i="9"/>
  <c r="N8" i="9"/>
  <c r="I9" i="9"/>
  <c r="E11" i="9"/>
  <c r="G12" i="9"/>
  <c r="N12" i="9"/>
  <c r="I13" i="9"/>
  <c r="E15" i="9"/>
  <c r="G16" i="9"/>
  <c r="N16" i="9"/>
  <c r="I17" i="9"/>
  <c r="E19" i="9"/>
  <c r="G20" i="9"/>
  <c r="N20" i="9"/>
  <c r="I21" i="9"/>
  <c r="E23" i="9"/>
  <c r="G24" i="9"/>
  <c r="N24" i="9"/>
  <c r="I25" i="9"/>
  <c r="E27" i="9"/>
  <c r="G28" i="9"/>
  <c r="N28" i="9"/>
  <c r="G31" i="9"/>
  <c r="N35" i="9"/>
  <c r="G39" i="9"/>
  <c r="N43" i="9"/>
  <c r="G47" i="9"/>
  <c r="N51" i="9"/>
  <c r="G55" i="9"/>
  <c r="N59" i="9"/>
  <c r="G63" i="9"/>
  <c r="N67" i="9"/>
  <c r="G71" i="9"/>
  <c r="N75" i="9"/>
  <c r="G79" i="9"/>
  <c r="N83" i="9"/>
  <c r="G87" i="9"/>
  <c r="N91" i="9"/>
  <c r="G95" i="9"/>
  <c r="N99" i="9"/>
  <c r="G103" i="9"/>
  <c r="N107" i="9"/>
  <c r="G111" i="9"/>
  <c r="N115" i="9"/>
  <c r="I125" i="9"/>
  <c r="I133" i="9"/>
  <c r="I141" i="9"/>
  <c r="I149" i="9"/>
  <c r="I157" i="9"/>
  <c r="I165" i="9"/>
  <c r="I173" i="9"/>
  <c r="K2" i="9"/>
  <c r="E6" i="9"/>
  <c r="G7" i="9"/>
  <c r="N7" i="9"/>
  <c r="I8" i="9"/>
  <c r="E10" i="9"/>
  <c r="G11" i="9"/>
  <c r="N11" i="9"/>
  <c r="I12" i="9"/>
  <c r="E14" i="9"/>
  <c r="G15" i="9"/>
  <c r="N15" i="9"/>
  <c r="I16" i="9"/>
  <c r="E18" i="9"/>
  <c r="G19" i="9"/>
  <c r="N19" i="9"/>
  <c r="I20" i="9"/>
  <c r="E22" i="9"/>
  <c r="G23" i="9"/>
  <c r="N23" i="9"/>
  <c r="I24" i="9"/>
  <c r="E26" i="9"/>
  <c r="I28" i="9"/>
  <c r="E30" i="9"/>
  <c r="I36" i="9"/>
  <c r="E38" i="9"/>
  <c r="I44" i="9"/>
  <c r="E46" i="9"/>
  <c r="I52" i="9"/>
  <c r="E54" i="9"/>
  <c r="I60" i="9"/>
  <c r="E62" i="9"/>
  <c r="I68" i="9"/>
  <c r="E70" i="9"/>
  <c r="I76" i="9"/>
  <c r="E78" i="9"/>
  <c r="I84" i="9"/>
  <c r="E86" i="9"/>
  <c r="I92" i="9"/>
  <c r="E94" i="9"/>
  <c r="I100" i="9"/>
  <c r="E102" i="9"/>
  <c r="I108" i="9"/>
  <c r="E110" i="9"/>
  <c r="I116" i="9"/>
  <c r="G173" i="9"/>
  <c r="G169" i="9"/>
  <c r="G165" i="9"/>
  <c r="G161" i="9"/>
  <c r="G157" i="9"/>
  <c r="G153" i="9"/>
  <c r="G149" i="9"/>
  <c r="G145" i="9"/>
  <c r="G141" i="9"/>
  <c r="G137" i="9"/>
  <c r="G133" i="9"/>
  <c r="G129" i="9"/>
  <c r="G125" i="9"/>
  <c r="G121" i="9"/>
  <c r="G174" i="9"/>
  <c r="G170" i="9"/>
  <c r="G166" i="9"/>
  <c r="G162" i="9"/>
  <c r="G158" i="9"/>
  <c r="G154" i="9"/>
  <c r="G150" i="9"/>
  <c r="G146" i="9"/>
  <c r="G142" i="9"/>
  <c r="G138" i="9"/>
  <c r="G134" i="9"/>
  <c r="G130" i="9"/>
  <c r="G126" i="9"/>
  <c r="G122" i="9"/>
  <c r="G171" i="9"/>
  <c r="G167" i="9"/>
  <c r="G163" i="9"/>
  <c r="G159" i="9"/>
  <c r="G155" i="9"/>
  <c r="G151" i="9"/>
  <c r="G147" i="9"/>
  <c r="G143" i="9"/>
  <c r="G139" i="9"/>
  <c r="G135" i="9"/>
  <c r="G131" i="9"/>
  <c r="G127" i="9"/>
  <c r="G123" i="9"/>
  <c r="G119" i="9"/>
  <c r="G168" i="9"/>
  <c r="G160" i="9"/>
  <c r="G152" i="9"/>
  <c r="G144" i="9"/>
  <c r="G136" i="9"/>
  <c r="G128" i="9"/>
  <c r="G120" i="9"/>
  <c r="G116" i="9"/>
  <c r="G112" i="9"/>
  <c r="G108" i="9"/>
  <c r="G104" i="9"/>
  <c r="G100" i="9"/>
  <c r="G96" i="9"/>
  <c r="G92" i="9"/>
  <c r="G88" i="9"/>
  <c r="G84" i="9"/>
  <c r="G80" i="9"/>
  <c r="G76" i="9"/>
  <c r="G72" i="9"/>
  <c r="G68" i="9"/>
  <c r="G64" i="9"/>
  <c r="G60" i="9"/>
  <c r="G56" i="9"/>
  <c r="G52" i="9"/>
  <c r="G48" i="9"/>
  <c r="G44" i="9"/>
  <c r="G40" i="9"/>
  <c r="G36" i="9"/>
  <c r="G32" i="9"/>
  <c r="G117" i="9"/>
  <c r="G113" i="9"/>
  <c r="G109" i="9"/>
  <c r="G105" i="9"/>
  <c r="G101" i="9"/>
  <c r="G97" i="9"/>
  <c r="G93" i="9"/>
  <c r="G89" i="9"/>
  <c r="G85" i="9"/>
  <c r="G81" i="9"/>
  <c r="G77" i="9"/>
  <c r="G73" i="9"/>
  <c r="G69" i="9"/>
  <c r="G65" i="9"/>
  <c r="G61" i="9"/>
  <c r="G57" i="9"/>
  <c r="G53" i="9"/>
  <c r="G49" i="9"/>
  <c r="G45" i="9"/>
  <c r="G41" i="9"/>
  <c r="G37" i="9"/>
  <c r="G33" i="9"/>
  <c r="G29" i="9"/>
  <c r="G172" i="9"/>
  <c r="G164" i="9"/>
  <c r="G156" i="9"/>
  <c r="G148" i="9"/>
  <c r="G140" i="9"/>
  <c r="G132" i="9"/>
  <c r="G124" i="9"/>
  <c r="G118" i="9"/>
  <c r="G114" i="9"/>
  <c r="G110" i="9"/>
  <c r="G106" i="9"/>
  <c r="G102" i="9"/>
  <c r="G98" i="9"/>
  <c r="G94" i="9"/>
  <c r="G90" i="9"/>
  <c r="G86" i="9"/>
  <c r="G82" i="9"/>
  <c r="G78" i="9"/>
  <c r="G74" i="9"/>
  <c r="G70" i="9"/>
  <c r="G66" i="9"/>
  <c r="G62" i="9"/>
  <c r="G58" i="9"/>
  <c r="G54" i="9"/>
  <c r="G50" i="9"/>
  <c r="G46" i="9"/>
  <c r="G42" i="9"/>
  <c r="G38" i="9"/>
  <c r="G34" i="9"/>
  <c r="G30" i="9"/>
  <c r="G17" i="9"/>
  <c r="G21" i="9"/>
  <c r="E172" i="9"/>
  <c r="E168" i="9"/>
  <c r="E164" i="9"/>
  <c r="E160" i="9"/>
  <c r="E156" i="9"/>
  <c r="E152" i="9"/>
  <c r="E148" i="9"/>
  <c r="E144" i="9"/>
  <c r="E140" i="9"/>
  <c r="E136" i="9"/>
  <c r="E132" i="9"/>
  <c r="E128" i="9"/>
  <c r="E124" i="9"/>
  <c r="E120" i="9"/>
  <c r="E173" i="9"/>
  <c r="E169" i="9"/>
  <c r="E165" i="9"/>
  <c r="E161" i="9"/>
  <c r="E157" i="9"/>
  <c r="E153" i="9"/>
  <c r="E149" i="9"/>
  <c r="E145" i="9"/>
  <c r="E141" i="9"/>
  <c r="E137" i="9"/>
  <c r="E133" i="9"/>
  <c r="E129" i="9"/>
  <c r="E125" i="9"/>
  <c r="E121" i="9"/>
  <c r="E174" i="9"/>
  <c r="E170" i="9"/>
  <c r="E166" i="9"/>
  <c r="E162" i="9"/>
  <c r="E158" i="9"/>
  <c r="E154" i="9"/>
  <c r="E150" i="9"/>
  <c r="E146" i="9"/>
  <c r="E142" i="9"/>
  <c r="E138" i="9"/>
  <c r="E134" i="9"/>
  <c r="E130" i="9"/>
  <c r="E126" i="9"/>
  <c r="E122" i="9"/>
  <c r="E115" i="9"/>
  <c r="E111" i="9"/>
  <c r="E107" i="9"/>
  <c r="E103" i="9"/>
  <c r="E99" i="9"/>
  <c r="E95" i="9"/>
  <c r="E91" i="9"/>
  <c r="E87" i="9"/>
  <c r="E83" i="9"/>
  <c r="E79" i="9"/>
  <c r="E75" i="9"/>
  <c r="E71" i="9"/>
  <c r="E67" i="9"/>
  <c r="E63" i="9"/>
  <c r="E59" i="9"/>
  <c r="E55" i="9"/>
  <c r="E51" i="9"/>
  <c r="E47" i="9"/>
  <c r="E43" i="9"/>
  <c r="E39" i="9"/>
  <c r="E35" i="9"/>
  <c r="E31" i="9"/>
  <c r="E171" i="9"/>
  <c r="E163" i="9"/>
  <c r="E155" i="9"/>
  <c r="E147" i="9"/>
  <c r="E139" i="9"/>
  <c r="E131" i="9"/>
  <c r="E123" i="9"/>
  <c r="E116" i="9"/>
  <c r="E112" i="9"/>
  <c r="E108" i="9"/>
  <c r="E104" i="9"/>
  <c r="E100" i="9"/>
  <c r="E96" i="9"/>
  <c r="E92" i="9"/>
  <c r="E88" i="9"/>
  <c r="E84" i="9"/>
  <c r="E80" i="9"/>
  <c r="E76" i="9"/>
  <c r="E72" i="9"/>
  <c r="E68" i="9"/>
  <c r="E64" i="9"/>
  <c r="E60" i="9"/>
  <c r="E56" i="9"/>
  <c r="E52" i="9"/>
  <c r="E48" i="9"/>
  <c r="E44" i="9"/>
  <c r="E40" i="9"/>
  <c r="E36" i="9"/>
  <c r="E32" i="9"/>
  <c r="E117" i="9"/>
  <c r="E113" i="9"/>
  <c r="E109" i="9"/>
  <c r="E105" i="9"/>
  <c r="E101" i="9"/>
  <c r="E97" i="9"/>
  <c r="E93" i="9"/>
  <c r="E89" i="9"/>
  <c r="E85" i="9"/>
  <c r="E81" i="9"/>
  <c r="E77" i="9"/>
  <c r="E73" i="9"/>
  <c r="E69" i="9"/>
  <c r="E65" i="9"/>
  <c r="E61" i="9"/>
  <c r="E57" i="9"/>
  <c r="E53" i="9"/>
  <c r="E49" i="9"/>
  <c r="E45" i="9"/>
  <c r="E41" i="9"/>
  <c r="E37" i="9"/>
  <c r="E33" i="9"/>
  <c r="E29" i="9"/>
  <c r="N173" i="9"/>
  <c r="N169" i="9"/>
  <c r="N165" i="9"/>
  <c r="N161" i="9"/>
  <c r="N157" i="9"/>
  <c r="N153" i="9"/>
  <c r="N149" i="9"/>
  <c r="N145" i="9"/>
  <c r="N141" i="9"/>
  <c r="N137" i="9"/>
  <c r="N133" i="9"/>
  <c r="N129" i="9"/>
  <c r="N125" i="9"/>
  <c r="N121" i="9"/>
  <c r="N174" i="9"/>
  <c r="N170" i="9"/>
  <c r="N166" i="9"/>
  <c r="N162" i="9"/>
  <c r="N158" i="9"/>
  <c r="N154" i="9"/>
  <c r="N150" i="9"/>
  <c r="N146" i="9"/>
  <c r="N142" i="9"/>
  <c r="N138" i="9"/>
  <c r="N134" i="9"/>
  <c r="N130" i="9"/>
  <c r="N126" i="9"/>
  <c r="N122" i="9"/>
  <c r="N118" i="9"/>
  <c r="N171" i="9"/>
  <c r="N167" i="9"/>
  <c r="N163" i="9"/>
  <c r="N159" i="9"/>
  <c r="N155" i="9"/>
  <c r="N151" i="9"/>
  <c r="N147" i="9"/>
  <c r="N143" i="9"/>
  <c r="N139" i="9"/>
  <c r="N135" i="9"/>
  <c r="N131" i="9"/>
  <c r="N127" i="9"/>
  <c r="N123" i="9"/>
  <c r="N119" i="9"/>
  <c r="N172" i="9"/>
  <c r="N164" i="9"/>
  <c r="N156" i="9"/>
  <c r="N148" i="9"/>
  <c r="N140" i="9"/>
  <c r="N132" i="9"/>
  <c r="N124" i="9"/>
  <c r="N116" i="9"/>
  <c r="N112" i="9"/>
  <c r="N108" i="9"/>
  <c r="N104" i="9"/>
  <c r="N100" i="9"/>
  <c r="N96" i="9"/>
  <c r="N92" i="9"/>
  <c r="N88" i="9"/>
  <c r="N84" i="9"/>
  <c r="N80" i="9"/>
  <c r="N76" i="9"/>
  <c r="N72" i="9"/>
  <c r="N68" i="9"/>
  <c r="N64" i="9"/>
  <c r="N60" i="9"/>
  <c r="N56" i="9"/>
  <c r="N52" i="9"/>
  <c r="N48" i="9"/>
  <c r="N44" i="9"/>
  <c r="N40" i="9"/>
  <c r="N36" i="9"/>
  <c r="N32" i="9"/>
  <c r="N117" i="9"/>
  <c r="N113" i="9"/>
  <c r="N109" i="9"/>
  <c r="N105" i="9"/>
  <c r="N101" i="9"/>
  <c r="N97" i="9"/>
  <c r="N93" i="9"/>
  <c r="N89" i="9"/>
  <c r="N85" i="9"/>
  <c r="N81" i="9"/>
  <c r="N77" i="9"/>
  <c r="N73" i="9"/>
  <c r="N69" i="9"/>
  <c r="N65" i="9"/>
  <c r="N61" i="9"/>
  <c r="N57" i="9"/>
  <c r="N53" i="9"/>
  <c r="N49" i="9"/>
  <c r="N45" i="9"/>
  <c r="N41" i="9"/>
  <c r="N37" i="9"/>
  <c r="N33" i="9"/>
  <c r="N29" i="9"/>
  <c r="N168" i="9"/>
  <c r="N160" i="9"/>
  <c r="N152" i="9"/>
  <c r="N144" i="9"/>
  <c r="N136" i="9"/>
  <c r="N128" i="9"/>
  <c r="N120" i="9"/>
  <c r="N114" i="9"/>
  <c r="N110" i="9"/>
  <c r="N106" i="9"/>
  <c r="N102" i="9"/>
  <c r="N98" i="9"/>
  <c r="N94" i="9"/>
  <c r="N90" i="9"/>
  <c r="N86" i="9"/>
  <c r="N82" i="9"/>
  <c r="N78" i="9"/>
  <c r="N74" i="9"/>
  <c r="N70" i="9"/>
  <c r="N66" i="9"/>
  <c r="N62" i="9"/>
  <c r="N58" i="9"/>
  <c r="N54" i="9"/>
  <c r="N50" i="9"/>
  <c r="N46" i="9"/>
  <c r="N42" i="9"/>
  <c r="N38" i="9"/>
  <c r="N34" i="9"/>
  <c r="N30" i="9"/>
  <c r="G6" i="9"/>
  <c r="N6" i="9"/>
  <c r="I7" i="9"/>
  <c r="E9" i="9"/>
  <c r="G10" i="9"/>
  <c r="N10" i="9"/>
  <c r="I11" i="9"/>
  <c r="E13" i="9"/>
  <c r="G14" i="9"/>
  <c r="N14" i="9"/>
  <c r="I15" i="9"/>
  <c r="E17" i="9"/>
  <c r="G18" i="9"/>
  <c r="N18" i="9"/>
  <c r="I19" i="9"/>
  <c r="E21" i="9"/>
  <c r="G22" i="9"/>
  <c r="N22" i="9"/>
  <c r="I23" i="9"/>
  <c r="E25" i="9"/>
  <c r="G26" i="9"/>
  <c r="N26" i="9"/>
  <c r="I27" i="9"/>
  <c r="I29" i="9"/>
  <c r="N31" i="9"/>
  <c r="G35" i="9"/>
  <c r="N39" i="9"/>
  <c r="G43" i="9"/>
  <c r="N47" i="9"/>
  <c r="G51" i="9"/>
  <c r="N55" i="9"/>
  <c r="G59" i="9"/>
  <c r="N63" i="9"/>
  <c r="G67" i="9"/>
  <c r="N71" i="9"/>
  <c r="G75" i="9"/>
  <c r="N79" i="9"/>
  <c r="G83" i="9"/>
  <c r="N87" i="9"/>
  <c r="G91" i="9"/>
  <c r="N95" i="9"/>
  <c r="G99" i="9"/>
  <c r="N103" i="9"/>
  <c r="G107" i="9"/>
  <c r="N111" i="9"/>
  <c r="G115" i="9"/>
  <c r="K3" i="9" l="1"/>
  <c r="L115" i="9" s="1"/>
  <c r="O115" i="9" s="1"/>
  <c r="L56" i="9" l="1"/>
  <c r="O56" i="9" s="1"/>
  <c r="L82" i="9"/>
  <c r="O82" i="9" s="1"/>
  <c r="L131" i="9"/>
  <c r="O131" i="9" s="1"/>
  <c r="L23" i="9"/>
  <c r="O23" i="9" s="1"/>
  <c r="L55" i="9"/>
  <c r="O55" i="9" s="1"/>
  <c r="L88" i="9"/>
  <c r="O88" i="9" s="1"/>
  <c r="L12" i="9"/>
  <c r="O12" i="9" s="1"/>
  <c r="L114" i="9"/>
  <c r="O114" i="9" s="1"/>
  <c r="L163" i="9"/>
  <c r="O163" i="9" s="1"/>
  <c r="L79" i="9"/>
  <c r="O79" i="9" s="1"/>
  <c r="L10" i="9"/>
  <c r="O10" i="9" s="1"/>
  <c r="F18" i="2" s="1"/>
  <c r="L144" i="9"/>
  <c r="O144" i="9" s="1"/>
  <c r="L67" i="9"/>
  <c r="O67" i="9" s="1"/>
  <c r="L62" i="9"/>
  <c r="O62" i="9" s="1"/>
  <c r="L78" i="9"/>
  <c r="O78" i="9" s="1"/>
  <c r="L135" i="9"/>
  <c r="O135" i="9" s="1"/>
  <c r="L95" i="9"/>
  <c r="O95" i="9" s="1"/>
  <c r="L26" i="9"/>
  <c r="O26" i="9" s="1"/>
  <c r="L50" i="9"/>
  <c r="O50" i="9" s="1"/>
  <c r="L17" i="9"/>
  <c r="O17" i="9" s="1"/>
  <c r="L167" i="9"/>
  <c r="O167" i="9" s="1"/>
  <c r="L111" i="9"/>
  <c r="O111" i="9" s="1"/>
  <c r="L11" i="9"/>
  <c r="O11" i="9" s="1"/>
  <c r="L38" i="9"/>
  <c r="O38" i="9" s="1"/>
  <c r="L43" i="9"/>
  <c r="O43" i="9" s="1"/>
  <c r="L32" i="9"/>
  <c r="O32" i="9" s="1"/>
  <c r="L64" i="9"/>
  <c r="O64" i="9" s="1"/>
  <c r="L96" i="9"/>
  <c r="O96" i="9" s="1"/>
  <c r="L7" i="9"/>
  <c r="O7" i="9" s="1"/>
  <c r="G18" i="2" s="1"/>
  <c r="L18" i="9"/>
  <c r="O18" i="9" s="1"/>
  <c r="L70" i="9"/>
  <c r="O70" i="9" s="1"/>
  <c r="L16" i="9"/>
  <c r="O16" i="9" s="1"/>
  <c r="L110" i="9"/>
  <c r="O110" i="9" s="1"/>
  <c r="L58" i="9"/>
  <c r="O58" i="9" s="1"/>
  <c r="L90" i="9"/>
  <c r="O90" i="9" s="1"/>
  <c r="L8" i="9"/>
  <c r="O8" i="9" s="1"/>
  <c r="E18" i="2" s="1"/>
  <c r="L86" i="9"/>
  <c r="O86" i="9" s="1"/>
  <c r="L21" i="9"/>
  <c r="O21" i="9" s="1"/>
  <c r="L139" i="9"/>
  <c r="O139" i="9" s="1"/>
  <c r="L171" i="9"/>
  <c r="O171" i="9" s="1"/>
  <c r="L143" i="9"/>
  <c r="O143" i="9" s="1"/>
  <c r="L31" i="9"/>
  <c r="O31" i="9" s="1"/>
  <c r="L47" i="9"/>
  <c r="O47" i="9" s="1"/>
  <c r="L83" i="9"/>
  <c r="O83" i="9" s="1"/>
  <c r="L99" i="9"/>
  <c r="O99" i="9" s="1"/>
  <c r="L33" i="9"/>
  <c r="O33" i="9" s="1"/>
  <c r="L41" i="9"/>
  <c r="O41" i="9" s="1"/>
  <c r="L49" i="9"/>
  <c r="O49" i="9" s="1"/>
  <c r="L57" i="9"/>
  <c r="O57" i="9" s="1"/>
  <c r="L65" i="9"/>
  <c r="O65" i="9" s="1"/>
  <c r="L73" i="9"/>
  <c r="O73" i="9" s="1"/>
  <c r="L81" i="9"/>
  <c r="O81" i="9" s="1"/>
  <c r="L89" i="9"/>
  <c r="O89" i="9" s="1"/>
  <c r="L97" i="9"/>
  <c r="O97" i="9" s="1"/>
  <c r="L105" i="9"/>
  <c r="O105" i="9" s="1"/>
  <c r="L113" i="9"/>
  <c r="O113" i="9" s="1"/>
  <c r="L125" i="9"/>
  <c r="O125" i="9" s="1"/>
  <c r="L141" i="9"/>
  <c r="O141" i="9" s="1"/>
  <c r="L157" i="9"/>
  <c r="O157" i="9" s="1"/>
  <c r="L173" i="9"/>
  <c r="O173" i="9" s="1"/>
  <c r="L148" i="9"/>
  <c r="O148" i="9" s="1"/>
  <c r="L118" i="9"/>
  <c r="O118" i="9" s="1"/>
  <c r="L134" i="9"/>
  <c r="O134" i="9" s="1"/>
  <c r="L150" i="9"/>
  <c r="O150" i="9" s="1"/>
  <c r="L166" i="9"/>
  <c r="O166" i="9" s="1"/>
  <c r="L156" i="9"/>
  <c r="O156" i="9" s="1"/>
  <c r="L153" i="9"/>
  <c r="O153" i="9" s="1"/>
  <c r="L36" i="9"/>
  <c r="O36" i="9" s="1"/>
  <c r="L52" i="9"/>
  <c r="O52" i="9" s="1"/>
  <c r="L68" i="9"/>
  <c r="O68" i="9" s="1"/>
  <c r="L92" i="9"/>
  <c r="O92" i="9" s="1"/>
  <c r="L108" i="9"/>
  <c r="O108" i="9" s="1"/>
  <c r="L133" i="9"/>
  <c r="O133" i="9" s="1"/>
  <c r="L132" i="9"/>
  <c r="O132" i="9" s="1"/>
  <c r="L126" i="9"/>
  <c r="O126" i="9" s="1"/>
  <c r="L158" i="9"/>
  <c r="O158" i="9" s="1"/>
  <c r="L6" i="9"/>
  <c r="O6" i="9" s="1"/>
  <c r="D18" i="2" s="1"/>
  <c r="L22" i="9"/>
  <c r="O22" i="9" s="1"/>
  <c r="L37" i="9"/>
  <c r="O37" i="9" s="1"/>
  <c r="L45" i="9"/>
  <c r="O45" i="9" s="1"/>
  <c r="L69" i="9"/>
  <c r="O69" i="9" s="1"/>
  <c r="L85" i="9"/>
  <c r="O85" i="9" s="1"/>
  <c r="L109" i="9"/>
  <c r="O109" i="9" s="1"/>
  <c r="L168" i="9"/>
  <c r="O168" i="9" s="1"/>
  <c r="L122" i="9"/>
  <c r="O122" i="9" s="1"/>
  <c r="L170" i="9"/>
  <c r="O170" i="9" s="1"/>
  <c r="L172" i="9"/>
  <c r="O172" i="9" s="1"/>
  <c r="L145" i="9"/>
  <c r="O145" i="9" s="1"/>
  <c r="L130" i="9"/>
  <c r="O130" i="9" s="1"/>
  <c r="L146" i="9"/>
  <c r="O146" i="9" s="1"/>
  <c r="L162" i="9"/>
  <c r="O162" i="9" s="1"/>
  <c r="L124" i="9"/>
  <c r="O124" i="9" s="1"/>
  <c r="L121" i="9"/>
  <c r="O121" i="9" s="1"/>
  <c r="L137" i="9"/>
  <c r="O137" i="9" s="1"/>
  <c r="L169" i="9"/>
  <c r="O169" i="9" s="1"/>
  <c r="L44" i="9"/>
  <c r="O44" i="9" s="1"/>
  <c r="L60" i="9"/>
  <c r="O60" i="9" s="1"/>
  <c r="L84" i="9"/>
  <c r="O84" i="9" s="1"/>
  <c r="L100" i="9"/>
  <c r="O100" i="9" s="1"/>
  <c r="L116" i="9"/>
  <c r="O116" i="9" s="1"/>
  <c r="L149" i="9"/>
  <c r="O149" i="9" s="1"/>
  <c r="L164" i="9"/>
  <c r="O164" i="9" s="1"/>
  <c r="L142" i="9"/>
  <c r="O142" i="9" s="1"/>
  <c r="L174" i="9"/>
  <c r="O174" i="9" s="1"/>
  <c r="L19" i="9"/>
  <c r="O19" i="9" s="1"/>
  <c r="L61" i="9"/>
  <c r="O61" i="9" s="1"/>
  <c r="L77" i="9"/>
  <c r="O77" i="9" s="1"/>
  <c r="L101" i="9"/>
  <c r="O101" i="9" s="1"/>
  <c r="L117" i="9"/>
  <c r="O117" i="9" s="1"/>
  <c r="L136" i="9"/>
  <c r="O136" i="9" s="1"/>
  <c r="L154" i="9"/>
  <c r="O154" i="9" s="1"/>
  <c r="L140" i="9"/>
  <c r="O140" i="9" s="1"/>
  <c r="L129" i="9"/>
  <c r="O129" i="9" s="1"/>
  <c r="L128" i="9"/>
  <c r="O128" i="9" s="1"/>
  <c r="L160" i="9"/>
  <c r="O160" i="9" s="1"/>
  <c r="L59" i="9"/>
  <c r="O59" i="9" s="1"/>
  <c r="L76" i="9"/>
  <c r="O76" i="9" s="1"/>
  <c r="L165" i="9"/>
  <c r="O165" i="9" s="1"/>
  <c r="L53" i="9"/>
  <c r="O53" i="9" s="1"/>
  <c r="L93" i="9"/>
  <c r="O93" i="9" s="1"/>
  <c r="L29" i="9"/>
  <c r="O29" i="9" s="1"/>
  <c r="L63" i="9"/>
  <c r="O63" i="9" s="1"/>
  <c r="L138" i="9"/>
  <c r="O138" i="9" s="1"/>
  <c r="L161" i="9"/>
  <c r="O161" i="9" s="1"/>
  <c r="L27" i="9"/>
  <c r="O27" i="9" s="1"/>
  <c r="L14" i="9"/>
  <c r="O14" i="9" s="1"/>
  <c r="L40" i="9"/>
  <c r="O40" i="9" s="1"/>
  <c r="L72" i="9"/>
  <c r="O72" i="9" s="1"/>
  <c r="L104" i="9"/>
  <c r="O104" i="9" s="1"/>
  <c r="L120" i="9"/>
  <c r="O120" i="9" s="1"/>
  <c r="L20" i="9"/>
  <c r="O20" i="9" s="1"/>
  <c r="L94" i="9"/>
  <c r="O94" i="9" s="1"/>
  <c r="L24" i="9"/>
  <c r="O24" i="9" s="1"/>
  <c r="L34" i="9"/>
  <c r="O34" i="9" s="1"/>
  <c r="L66" i="9"/>
  <c r="O66" i="9" s="1"/>
  <c r="L98" i="9"/>
  <c r="O98" i="9" s="1"/>
  <c r="L30" i="9"/>
  <c r="O30" i="9" s="1"/>
  <c r="L9" i="9"/>
  <c r="O9" i="9" s="1"/>
  <c r="C18" i="2" s="1"/>
  <c r="L25" i="9"/>
  <c r="O25" i="9" s="1"/>
  <c r="L147" i="9"/>
  <c r="O147" i="9" s="1"/>
  <c r="L119" i="9"/>
  <c r="O119" i="9" s="1"/>
  <c r="L151" i="9"/>
  <c r="O151" i="9" s="1"/>
  <c r="L35" i="9"/>
  <c r="O35" i="9" s="1"/>
  <c r="L71" i="9"/>
  <c r="O71" i="9" s="1"/>
  <c r="L87" i="9"/>
  <c r="O87" i="9" s="1"/>
  <c r="L103" i="9"/>
  <c r="O103" i="9" s="1"/>
  <c r="L51" i="9"/>
  <c r="O51" i="9" s="1"/>
  <c r="L15" i="9"/>
  <c r="O15" i="9" s="1"/>
  <c r="L48" i="9"/>
  <c r="O48" i="9" s="1"/>
  <c r="L80" i="9"/>
  <c r="O80" i="9" s="1"/>
  <c r="L112" i="9"/>
  <c r="O112" i="9" s="1"/>
  <c r="L152" i="9"/>
  <c r="O152" i="9" s="1"/>
  <c r="L28" i="9"/>
  <c r="O28" i="9" s="1"/>
  <c r="L102" i="9"/>
  <c r="O102" i="9" s="1"/>
  <c r="L46" i="9"/>
  <c r="O46" i="9" s="1"/>
  <c r="L42" i="9"/>
  <c r="O42" i="9" s="1"/>
  <c r="L74" i="9"/>
  <c r="O74" i="9" s="1"/>
  <c r="L106" i="9"/>
  <c r="O106" i="9" s="1"/>
  <c r="L54" i="9"/>
  <c r="O54" i="9" s="1"/>
  <c r="L13" i="9"/>
  <c r="O13" i="9" s="1"/>
  <c r="L123" i="9"/>
  <c r="O123" i="9" s="1"/>
  <c r="L155" i="9"/>
  <c r="O155" i="9" s="1"/>
  <c r="L127" i="9"/>
  <c r="O127" i="9" s="1"/>
  <c r="L159" i="9"/>
  <c r="O159" i="9" s="1"/>
  <c r="L39" i="9"/>
  <c r="O39" i="9" s="1"/>
  <c r="L75" i="9"/>
  <c r="O75" i="9" s="1"/>
  <c r="L91" i="9"/>
  <c r="O91" i="9" s="1"/>
  <c r="L107" i="9"/>
  <c r="O107" i="9" s="1"/>
  <c r="O2" i="9" l="1"/>
  <c r="G17" i="2" l="1"/>
  <c r="F17" i="2"/>
  <c r="E17" i="2"/>
  <c r="D17" i="2"/>
  <c r="C17" i="2"/>
  <c r="G13" i="2"/>
  <c r="G14" i="2" s="1"/>
  <c r="F13" i="2"/>
  <c r="E13" i="2"/>
  <c r="D13" i="2"/>
  <c r="C13" i="2"/>
  <c r="C14" i="2" s="1"/>
  <c r="G11" i="2"/>
  <c r="F11" i="2"/>
  <c r="E11" i="2"/>
  <c r="D11" i="2"/>
  <c r="C11" i="2"/>
  <c r="G10" i="2"/>
  <c r="F10" i="2"/>
  <c r="E10" i="2"/>
  <c r="E14" i="2" s="1"/>
  <c r="D10" i="2"/>
  <c r="C10" i="2"/>
  <c r="AH195" i="6"/>
  <c r="AI195" i="6" s="1"/>
  <c r="AD195" i="6"/>
  <c r="X195" i="6"/>
  <c r="T195" i="6"/>
  <c r="U195" i="6" s="1"/>
  <c r="O195" i="6"/>
  <c r="P195" i="6" s="1"/>
  <c r="Q195" i="6" s="1"/>
  <c r="R195" i="6" s="1"/>
  <c r="AI194" i="6"/>
  <c r="AH194" i="6"/>
  <c r="AD194" i="6"/>
  <c r="X194" i="6"/>
  <c r="T194" i="6"/>
  <c r="O194" i="6"/>
  <c r="P194" i="6" s="1"/>
  <c r="Q194" i="6" s="1"/>
  <c r="R194" i="6" s="1"/>
  <c r="AI193" i="6"/>
  <c r="AH193" i="6"/>
  <c r="AD193" i="6"/>
  <c r="X193" i="6"/>
  <c r="T193" i="6"/>
  <c r="P193" i="6"/>
  <c r="Q193" i="6" s="1"/>
  <c r="R193" i="6" s="1"/>
  <c r="O193" i="6"/>
  <c r="AI192" i="6"/>
  <c r="AH192" i="6"/>
  <c r="AD192" i="6"/>
  <c r="X192" i="6"/>
  <c r="T192" i="6"/>
  <c r="O192" i="6"/>
  <c r="P192" i="6" s="1"/>
  <c r="Q192" i="6" s="1"/>
  <c r="R192" i="6" s="1"/>
  <c r="AH191" i="6"/>
  <c r="AI191" i="6" s="1"/>
  <c r="AD191" i="6"/>
  <c r="X191" i="6"/>
  <c r="T191" i="6"/>
  <c r="O191" i="6"/>
  <c r="P191" i="6" s="1"/>
  <c r="Q191" i="6" s="1"/>
  <c r="AI190" i="6"/>
  <c r="AH190" i="6"/>
  <c r="AD190" i="6"/>
  <c r="X190" i="6"/>
  <c r="T190" i="6"/>
  <c r="O190" i="6"/>
  <c r="P190" i="6" s="1"/>
  <c r="Q190" i="6" s="1"/>
  <c r="R190" i="6" s="1"/>
  <c r="AH189" i="6"/>
  <c r="AI189" i="6" s="1"/>
  <c r="AD189" i="6"/>
  <c r="X189" i="6"/>
  <c r="T189" i="6"/>
  <c r="O189" i="6"/>
  <c r="P189" i="6" s="1"/>
  <c r="Q189" i="6" s="1"/>
  <c r="AH188" i="6"/>
  <c r="AI188" i="6" s="1"/>
  <c r="AD188" i="6"/>
  <c r="X188" i="6"/>
  <c r="T188" i="6"/>
  <c r="P188" i="6"/>
  <c r="Q188" i="6" s="1"/>
  <c r="O188" i="6"/>
  <c r="AH187" i="6"/>
  <c r="AI187" i="6" s="1"/>
  <c r="AD187" i="6"/>
  <c r="X187" i="6"/>
  <c r="T187" i="6"/>
  <c r="U187" i="6" s="1"/>
  <c r="R187" i="6"/>
  <c r="O187" i="6"/>
  <c r="P187" i="6" s="1"/>
  <c r="Q187" i="6" s="1"/>
  <c r="AI186" i="6"/>
  <c r="AH186" i="6"/>
  <c r="AD186" i="6"/>
  <c r="X186" i="6"/>
  <c r="T186" i="6"/>
  <c r="O186" i="6"/>
  <c r="P186" i="6" s="1"/>
  <c r="Q186" i="6" s="1"/>
  <c r="R186" i="6" s="1"/>
  <c r="AH185" i="6"/>
  <c r="AI185" i="6" s="1"/>
  <c r="AD185" i="6"/>
  <c r="X185" i="6"/>
  <c r="T185" i="6"/>
  <c r="P185" i="6"/>
  <c r="Q185" i="6" s="1"/>
  <c r="R185" i="6" s="1"/>
  <c r="O185" i="6"/>
  <c r="AH184" i="6"/>
  <c r="AI184" i="6" s="1"/>
  <c r="AD184" i="6"/>
  <c r="X184" i="6"/>
  <c r="T184" i="6"/>
  <c r="Q184" i="6"/>
  <c r="R184" i="6" s="1"/>
  <c r="O184" i="6"/>
  <c r="P184" i="6" s="1"/>
  <c r="AH183" i="6"/>
  <c r="AI183" i="6" s="1"/>
  <c r="AD183" i="6"/>
  <c r="X183" i="6"/>
  <c r="T183" i="6"/>
  <c r="U183" i="6" s="1"/>
  <c r="O183" i="6"/>
  <c r="P183" i="6" s="1"/>
  <c r="Q183" i="6" s="1"/>
  <c r="R183" i="6" s="1"/>
  <c r="AI182" i="6"/>
  <c r="AH182" i="6"/>
  <c r="AD182" i="6"/>
  <c r="X182" i="6"/>
  <c r="T182" i="6"/>
  <c r="O182" i="6"/>
  <c r="P182" i="6" s="1"/>
  <c r="Q182" i="6" s="1"/>
  <c r="R182" i="6" s="1"/>
  <c r="AH181" i="6"/>
  <c r="AI181" i="6" s="1"/>
  <c r="AD181" i="6"/>
  <c r="X181" i="6"/>
  <c r="T181" i="6"/>
  <c r="O181" i="6"/>
  <c r="P181" i="6" s="1"/>
  <c r="Q181" i="6" s="1"/>
  <c r="AH180" i="6"/>
  <c r="AI180" i="6" s="1"/>
  <c r="AD180" i="6"/>
  <c r="X180" i="6"/>
  <c r="T180" i="6"/>
  <c r="Q180" i="6"/>
  <c r="O180" i="6"/>
  <c r="P180" i="6" s="1"/>
  <c r="AH179" i="6"/>
  <c r="AI179" i="6" s="1"/>
  <c r="AD179" i="6"/>
  <c r="X179" i="6"/>
  <c r="T179" i="6"/>
  <c r="R179" i="6"/>
  <c r="O179" i="6"/>
  <c r="P179" i="6" s="1"/>
  <c r="Q179" i="6" s="1"/>
  <c r="AI178" i="6"/>
  <c r="AH178" i="6"/>
  <c r="AD178" i="6"/>
  <c r="X178" i="6"/>
  <c r="T178" i="6"/>
  <c r="Q178" i="6"/>
  <c r="R178" i="6" s="1"/>
  <c r="O178" i="6"/>
  <c r="P178" i="6" s="1"/>
  <c r="AH177" i="6"/>
  <c r="AI177" i="6" s="1"/>
  <c r="AD177" i="6"/>
  <c r="X177" i="6"/>
  <c r="G16" i="2" s="1"/>
  <c r="T177" i="6"/>
  <c r="O177" i="6"/>
  <c r="G12" i="2" s="1"/>
  <c r="AH176" i="6"/>
  <c r="AI176" i="6" s="1"/>
  <c r="AD176" i="6"/>
  <c r="X176" i="6"/>
  <c r="U176" i="6"/>
  <c r="T176" i="6"/>
  <c r="O176" i="6"/>
  <c r="P176" i="6" s="1"/>
  <c r="Q176" i="6" s="1"/>
  <c r="R176" i="6" s="1"/>
  <c r="AH175" i="6"/>
  <c r="AI175" i="6" s="1"/>
  <c r="AD175" i="6"/>
  <c r="X175" i="6"/>
  <c r="T175" i="6"/>
  <c r="Q175" i="6"/>
  <c r="R175" i="6" s="1"/>
  <c r="O175" i="6"/>
  <c r="P175" i="6" s="1"/>
  <c r="AI174" i="6"/>
  <c r="AH174" i="6"/>
  <c r="AD174" i="6"/>
  <c r="X174" i="6"/>
  <c r="T174" i="6"/>
  <c r="O174" i="6"/>
  <c r="P174" i="6" s="1"/>
  <c r="Q174" i="6" s="1"/>
  <c r="AH173" i="6"/>
  <c r="AI173" i="6" s="1"/>
  <c r="AD173" i="6"/>
  <c r="X173" i="6"/>
  <c r="T173" i="6"/>
  <c r="O173" i="6"/>
  <c r="P173" i="6" s="1"/>
  <c r="Q173" i="6" s="1"/>
  <c r="R173" i="6" s="1"/>
  <c r="AH172" i="6"/>
  <c r="AI172" i="6" s="1"/>
  <c r="AD172" i="6"/>
  <c r="X172" i="6"/>
  <c r="T172" i="6"/>
  <c r="P172" i="6"/>
  <c r="Q172" i="6" s="1"/>
  <c r="R172" i="6" s="1"/>
  <c r="O172" i="6"/>
  <c r="AI171" i="6"/>
  <c r="AH171" i="6"/>
  <c r="AD171" i="6"/>
  <c r="X171" i="6"/>
  <c r="T171" i="6"/>
  <c r="O171" i="6"/>
  <c r="P171" i="6" s="1"/>
  <c r="Q171" i="6" s="1"/>
  <c r="R171" i="6" s="1"/>
  <c r="AH170" i="6"/>
  <c r="AI170" i="6" s="1"/>
  <c r="AD170" i="6"/>
  <c r="X170" i="6"/>
  <c r="T170" i="6"/>
  <c r="O170" i="6"/>
  <c r="P170" i="6" s="1"/>
  <c r="Q170" i="6" s="1"/>
  <c r="AH169" i="6"/>
  <c r="AI169" i="6" s="1"/>
  <c r="AD169" i="6"/>
  <c r="X169" i="6"/>
  <c r="T169" i="6"/>
  <c r="P169" i="6"/>
  <c r="Q169" i="6" s="1"/>
  <c r="R169" i="6" s="1"/>
  <c r="O169" i="6"/>
  <c r="AH168" i="6"/>
  <c r="AI168" i="6" s="1"/>
  <c r="AD168" i="6"/>
  <c r="X168" i="6"/>
  <c r="T168" i="6"/>
  <c r="P168" i="6"/>
  <c r="Q168" i="6" s="1"/>
  <c r="R168" i="6" s="1"/>
  <c r="O168" i="6"/>
  <c r="AI167" i="6"/>
  <c r="AH167" i="6"/>
  <c r="AD167" i="6"/>
  <c r="X167" i="6"/>
  <c r="T167" i="6"/>
  <c r="O167" i="6"/>
  <c r="P167" i="6" s="1"/>
  <c r="Q167" i="6" s="1"/>
  <c r="R167" i="6" s="1"/>
  <c r="AH166" i="6"/>
  <c r="AI166" i="6" s="1"/>
  <c r="AD166" i="6"/>
  <c r="X166" i="6"/>
  <c r="T166" i="6"/>
  <c r="O166" i="6"/>
  <c r="P166" i="6" s="1"/>
  <c r="Q166" i="6" s="1"/>
  <c r="AH165" i="6"/>
  <c r="AI165" i="6" s="1"/>
  <c r="AD165" i="6"/>
  <c r="X165" i="6"/>
  <c r="T165" i="6"/>
  <c r="O165" i="6"/>
  <c r="P165" i="6" s="1"/>
  <c r="Q165" i="6" s="1"/>
  <c r="AH164" i="6"/>
  <c r="AI164" i="6" s="1"/>
  <c r="AD164" i="6"/>
  <c r="X164" i="6"/>
  <c r="T164" i="6"/>
  <c r="O164" i="6"/>
  <c r="P164" i="6" s="1"/>
  <c r="Q164" i="6" s="1"/>
  <c r="R164" i="6" s="1"/>
  <c r="AH163" i="6"/>
  <c r="AI163" i="6" s="1"/>
  <c r="AD163" i="6"/>
  <c r="X163" i="6"/>
  <c r="T163" i="6"/>
  <c r="Q163" i="6"/>
  <c r="R163" i="6" s="1"/>
  <c r="O163" i="6"/>
  <c r="P163" i="6" s="1"/>
  <c r="AI162" i="6"/>
  <c r="AH162" i="6"/>
  <c r="AD162" i="6"/>
  <c r="X162" i="6"/>
  <c r="T162" i="6"/>
  <c r="O162" i="6"/>
  <c r="P162" i="6" s="1"/>
  <c r="Q162" i="6" s="1"/>
  <c r="AH161" i="6"/>
  <c r="AI161" i="6" s="1"/>
  <c r="AD161" i="6"/>
  <c r="X161" i="6"/>
  <c r="T161" i="6"/>
  <c r="P161" i="6"/>
  <c r="Q161" i="6" s="1"/>
  <c r="R161" i="6" s="1"/>
  <c r="O161" i="6"/>
  <c r="AH160" i="6"/>
  <c r="AI160" i="6" s="1"/>
  <c r="AD160" i="6"/>
  <c r="X160" i="6"/>
  <c r="T160" i="6"/>
  <c r="P160" i="6"/>
  <c r="Q160" i="6" s="1"/>
  <c r="O160" i="6"/>
  <c r="AI159" i="6"/>
  <c r="AH159" i="6"/>
  <c r="AD159" i="6"/>
  <c r="X159" i="6"/>
  <c r="T159" i="6"/>
  <c r="O159" i="6"/>
  <c r="P159" i="6" s="1"/>
  <c r="Q159" i="6" s="1"/>
  <c r="R159" i="6" s="1"/>
  <c r="AH158" i="6"/>
  <c r="AI158" i="6" s="1"/>
  <c r="AD158" i="6"/>
  <c r="X158" i="6"/>
  <c r="T158" i="6"/>
  <c r="O158" i="6"/>
  <c r="P158" i="6" s="1"/>
  <c r="Q158" i="6" s="1"/>
  <c r="R158" i="6" s="1"/>
  <c r="AH157" i="6"/>
  <c r="AI157" i="6" s="1"/>
  <c r="AD157" i="6"/>
  <c r="X157" i="6"/>
  <c r="T157" i="6"/>
  <c r="P157" i="6"/>
  <c r="Q157" i="6" s="1"/>
  <c r="O157" i="6"/>
  <c r="AH156" i="6"/>
  <c r="AI156" i="6" s="1"/>
  <c r="AD156" i="6"/>
  <c r="X156" i="6"/>
  <c r="T156" i="6"/>
  <c r="P156" i="6"/>
  <c r="Q156" i="6" s="1"/>
  <c r="R156" i="6" s="1"/>
  <c r="O156" i="6"/>
  <c r="AI155" i="6"/>
  <c r="AH155" i="6"/>
  <c r="AD155" i="6"/>
  <c r="X155" i="6"/>
  <c r="T155" i="6"/>
  <c r="O155" i="6"/>
  <c r="P155" i="6" s="1"/>
  <c r="Q155" i="6" s="1"/>
  <c r="R155" i="6" s="1"/>
  <c r="AI154" i="6"/>
  <c r="AH154" i="6"/>
  <c r="AD154" i="6"/>
  <c r="X154" i="6"/>
  <c r="T154" i="6"/>
  <c r="P154" i="6"/>
  <c r="Q154" i="6" s="1"/>
  <c r="O154" i="6"/>
  <c r="AH153" i="6"/>
  <c r="AI153" i="6" s="1"/>
  <c r="AD153" i="6"/>
  <c r="X153" i="6"/>
  <c r="T153" i="6"/>
  <c r="O153" i="6"/>
  <c r="P153" i="6" s="1"/>
  <c r="Q153" i="6" s="1"/>
  <c r="R153" i="6" s="1"/>
  <c r="AH152" i="6"/>
  <c r="AI152" i="6" s="1"/>
  <c r="AD152" i="6"/>
  <c r="X152" i="6"/>
  <c r="T152" i="6"/>
  <c r="P152" i="6"/>
  <c r="Q152" i="6" s="1"/>
  <c r="O152" i="6"/>
  <c r="AI151" i="6"/>
  <c r="AH151" i="6"/>
  <c r="AD151" i="6"/>
  <c r="X151" i="6"/>
  <c r="T151" i="6"/>
  <c r="O151" i="6"/>
  <c r="P151" i="6" s="1"/>
  <c r="Q151" i="6" s="1"/>
  <c r="R151" i="6" s="1"/>
  <c r="AH150" i="6"/>
  <c r="AI150" i="6" s="1"/>
  <c r="AD150" i="6"/>
  <c r="X150" i="6"/>
  <c r="T150" i="6"/>
  <c r="P150" i="6"/>
  <c r="Q150" i="6" s="1"/>
  <c r="R150" i="6" s="1"/>
  <c r="O150" i="6"/>
  <c r="AI149" i="6"/>
  <c r="AH149" i="6"/>
  <c r="AD149" i="6"/>
  <c r="X149" i="6"/>
  <c r="T149" i="6"/>
  <c r="U149" i="6" s="1"/>
  <c r="O149" i="6"/>
  <c r="P149" i="6" s="1"/>
  <c r="Q149" i="6" s="1"/>
  <c r="R149" i="6" s="1"/>
  <c r="AH148" i="6"/>
  <c r="AI148" i="6" s="1"/>
  <c r="AD148" i="6"/>
  <c r="X148" i="6"/>
  <c r="T148" i="6"/>
  <c r="O148" i="6"/>
  <c r="P148" i="6" s="1"/>
  <c r="Q148" i="6" s="1"/>
  <c r="AH147" i="6"/>
  <c r="AI147" i="6" s="1"/>
  <c r="AD147" i="6"/>
  <c r="X147" i="6"/>
  <c r="T147" i="6"/>
  <c r="P147" i="6"/>
  <c r="Q147" i="6" s="1"/>
  <c r="O147" i="6"/>
  <c r="AH146" i="6"/>
  <c r="AI146" i="6" s="1"/>
  <c r="AD146" i="6"/>
  <c r="X146" i="6"/>
  <c r="T146" i="6"/>
  <c r="U146" i="6" s="1"/>
  <c r="O146" i="6"/>
  <c r="P146" i="6" s="1"/>
  <c r="Q146" i="6" s="1"/>
  <c r="R146" i="6" s="1"/>
  <c r="AI145" i="6"/>
  <c r="AH145" i="6"/>
  <c r="AD145" i="6"/>
  <c r="X145" i="6"/>
  <c r="T145" i="6"/>
  <c r="O145" i="6"/>
  <c r="P145" i="6" s="1"/>
  <c r="Q145" i="6" s="1"/>
  <c r="R145" i="6" s="1"/>
  <c r="AH144" i="6"/>
  <c r="AI144" i="6" s="1"/>
  <c r="AD144" i="6"/>
  <c r="X144" i="6"/>
  <c r="T144" i="6"/>
  <c r="P144" i="6"/>
  <c r="Q144" i="6" s="1"/>
  <c r="O144" i="6"/>
  <c r="AI143" i="6"/>
  <c r="AH143" i="6"/>
  <c r="AD143" i="6"/>
  <c r="X143" i="6"/>
  <c r="T143" i="6"/>
  <c r="O143" i="6"/>
  <c r="P143" i="6" s="1"/>
  <c r="Q143" i="6" s="1"/>
  <c r="R143" i="6" s="1"/>
  <c r="AH142" i="6"/>
  <c r="AI142" i="6" s="1"/>
  <c r="AD142" i="6"/>
  <c r="X142" i="6"/>
  <c r="T142" i="6"/>
  <c r="P142" i="6"/>
  <c r="Q142" i="6" s="1"/>
  <c r="R142" i="6" s="1"/>
  <c r="O142" i="6"/>
  <c r="AI141" i="6"/>
  <c r="AH141" i="6"/>
  <c r="AD141" i="6"/>
  <c r="X141" i="6"/>
  <c r="T141" i="6"/>
  <c r="O141" i="6"/>
  <c r="P141" i="6" s="1"/>
  <c r="Q141" i="6" s="1"/>
  <c r="R141" i="6" s="1"/>
  <c r="AH140" i="6"/>
  <c r="AI140" i="6" s="1"/>
  <c r="AD140" i="6"/>
  <c r="X140" i="6"/>
  <c r="T140" i="6"/>
  <c r="O140" i="6"/>
  <c r="P140" i="6" s="1"/>
  <c r="Q140" i="6" s="1"/>
  <c r="U140" i="6" s="1"/>
  <c r="AH139" i="6"/>
  <c r="AI139" i="6" s="1"/>
  <c r="AD139" i="6"/>
  <c r="X139" i="6"/>
  <c r="T139" i="6"/>
  <c r="P139" i="6"/>
  <c r="Q139" i="6" s="1"/>
  <c r="O139" i="6"/>
  <c r="AH138" i="6"/>
  <c r="AI138" i="6" s="1"/>
  <c r="AD138" i="6"/>
  <c r="X138" i="6"/>
  <c r="T138" i="6"/>
  <c r="O138" i="6"/>
  <c r="P138" i="6" s="1"/>
  <c r="Q138" i="6" s="1"/>
  <c r="R138" i="6" s="1"/>
  <c r="AH137" i="6"/>
  <c r="AI137" i="6" s="1"/>
  <c r="AD137" i="6"/>
  <c r="X137" i="6"/>
  <c r="T137" i="6"/>
  <c r="Q137" i="6"/>
  <c r="R137" i="6" s="1"/>
  <c r="O137" i="6"/>
  <c r="P137" i="6" s="1"/>
  <c r="AI136" i="6"/>
  <c r="AH136" i="6"/>
  <c r="AD136" i="6"/>
  <c r="X136" i="6"/>
  <c r="U136" i="6"/>
  <c r="T136" i="6"/>
  <c r="P136" i="6"/>
  <c r="Q136" i="6" s="1"/>
  <c r="R136" i="6" s="1"/>
  <c r="O136" i="6"/>
  <c r="AH135" i="6"/>
  <c r="AI135" i="6" s="1"/>
  <c r="AD135" i="6"/>
  <c r="X135" i="6"/>
  <c r="T135" i="6"/>
  <c r="O135" i="6"/>
  <c r="P135" i="6" s="1"/>
  <c r="Q135" i="6" s="1"/>
  <c r="R135" i="6" s="1"/>
  <c r="AH134" i="6"/>
  <c r="AI134" i="6" s="1"/>
  <c r="AD134" i="6"/>
  <c r="X134" i="6"/>
  <c r="T134" i="6"/>
  <c r="O134" i="6"/>
  <c r="P134" i="6" s="1"/>
  <c r="Q134" i="6" s="1"/>
  <c r="U134" i="6" s="1"/>
  <c r="AH133" i="6"/>
  <c r="AI133" i="6" s="1"/>
  <c r="AD133" i="6"/>
  <c r="X133" i="6"/>
  <c r="T133" i="6"/>
  <c r="O133" i="6"/>
  <c r="P133" i="6" s="1"/>
  <c r="Q133" i="6" s="1"/>
  <c r="R133" i="6" s="1"/>
  <c r="AH132" i="6"/>
  <c r="AI132" i="6" s="1"/>
  <c r="AD132" i="6"/>
  <c r="X132" i="6"/>
  <c r="T132" i="6"/>
  <c r="O132" i="6"/>
  <c r="P132" i="6" s="1"/>
  <c r="Q132" i="6" s="1"/>
  <c r="AH131" i="6"/>
  <c r="AI131" i="6" s="1"/>
  <c r="AD131" i="6"/>
  <c r="X131" i="6"/>
  <c r="T131" i="6"/>
  <c r="P131" i="6"/>
  <c r="Q131" i="6" s="1"/>
  <c r="O131" i="6"/>
  <c r="AH130" i="6"/>
  <c r="AI130" i="6" s="1"/>
  <c r="AD130" i="6"/>
  <c r="X130" i="6"/>
  <c r="T130" i="6"/>
  <c r="O130" i="6"/>
  <c r="P130" i="6" s="1"/>
  <c r="Q130" i="6" s="1"/>
  <c r="R130" i="6" s="1"/>
  <c r="AH129" i="6"/>
  <c r="AI129" i="6" s="1"/>
  <c r="AD129" i="6"/>
  <c r="X129" i="6"/>
  <c r="T129" i="6"/>
  <c r="O129" i="6"/>
  <c r="P129" i="6" s="1"/>
  <c r="Q129" i="6" s="1"/>
  <c r="R129" i="6" s="1"/>
  <c r="AH128" i="6"/>
  <c r="AI128" i="6" s="1"/>
  <c r="AD128" i="6"/>
  <c r="X128" i="6"/>
  <c r="T128" i="6"/>
  <c r="U128" i="6" s="1"/>
  <c r="O128" i="6"/>
  <c r="P128" i="6" s="1"/>
  <c r="Q128" i="6" s="1"/>
  <c r="R128" i="6" s="1"/>
  <c r="AH127" i="6"/>
  <c r="AI127" i="6" s="1"/>
  <c r="AD127" i="6"/>
  <c r="X127" i="6"/>
  <c r="U127" i="6"/>
  <c r="T127" i="6"/>
  <c r="O127" i="6"/>
  <c r="P127" i="6" s="1"/>
  <c r="Q127" i="6" s="1"/>
  <c r="R127" i="6" s="1"/>
  <c r="AH126" i="6"/>
  <c r="AI126" i="6" s="1"/>
  <c r="AD126" i="6"/>
  <c r="X126" i="6"/>
  <c r="T126" i="6"/>
  <c r="P126" i="6"/>
  <c r="Q126" i="6" s="1"/>
  <c r="U126" i="6" s="1"/>
  <c r="O126" i="6"/>
  <c r="AI125" i="6"/>
  <c r="AH125" i="6"/>
  <c r="AD125" i="6"/>
  <c r="X125" i="6"/>
  <c r="T125" i="6"/>
  <c r="O125" i="6"/>
  <c r="P125" i="6" s="1"/>
  <c r="Q125" i="6" s="1"/>
  <c r="R125" i="6" s="1"/>
  <c r="AH124" i="6"/>
  <c r="AI124" i="6" s="1"/>
  <c r="AD124" i="6"/>
  <c r="X124" i="6"/>
  <c r="T124" i="6"/>
  <c r="P124" i="6"/>
  <c r="Q124" i="6" s="1"/>
  <c r="O124" i="6"/>
  <c r="AI123" i="6"/>
  <c r="AH123" i="6"/>
  <c r="AD123" i="6"/>
  <c r="X123" i="6"/>
  <c r="T123" i="6"/>
  <c r="P123" i="6"/>
  <c r="Q123" i="6" s="1"/>
  <c r="O123" i="6"/>
  <c r="AH122" i="6"/>
  <c r="AI122" i="6" s="1"/>
  <c r="AD122" i="6"/>
  <c r="X122" i="6"/>
  <c r="T122" i="6"/>
  <c r="O122" i="6"/>
  <c r="P122" i="6" s="1"/>
  <c r="Q122" i="6" s="1"/>
  <c r="R122" i="6" s="1"/>
  <c r="AH121" i="6"/>
  <c r="AI121" i="6" s="1"/>
  <c r="AD121" i="6"/>
  <c r="X121" i="6"/>
  <c r="T121" i="6"/>
  <c r="O121" i="6"/>
  <c r="P121" i="6" s="1"/>
  <c r="Q121" i="6" s="1"/>
  <c r="R121" i="6" s="1"/>
  <c r="AH120" i="6"/>
  <c r="AI120" i="6" s="1"/>
  <c r="AD120" i="6"/>
  <c r="X120" i="6"/>
  <c r="T120" i="6"/>
  <c r="P120" i="6"/>
  <c r="Q120" i="6" s="1"/>
  <c r="O120" i="6"/>
  <c r="AI119" i="6"/>
  <c r="AH119" i="6"/>
  <c r="AD119" i="6"/>
  <c r="X119" i="6"/>
  <c r="F16" i="2" s="1"/>
  <c r="T119" i="6"/>
  <c r="O119" i="6"/>
  <c r="P119" i="6" s="1"/>
  <c r="Q119" i="6" s="1"/>
  <c r="AH118" i="6"/>
  <c r="AI118" i="6" s="1"/>
  <c r="AD118" i="6"/>
  <c r="X118" i="6"/>
  <c r="T118" i="6"/>
  <c r="O118" i="6"/>
  <c r="P118" i="6" s="1"/>
  <c r="Q118" i="6" s="1"/>
  <c r="AH117" i="6"/>
  <c r="AI117" i="6" s="1"/>
  <c r="AD117" i="6"/>
  <c r="X117" i="6"/>
  <c r="T117" i="6"/>
  <c r="O117" i="6"/>
  <c r="P117" i="6" s="1"/>
  <c r="Q117" i="6" s="1"/>
  <c r="R117" i="6" s="1"/>
  <c r="AH116" i="6"/>
  <c r="AI116" i="6" s="1"/>
  <c r="AD116" i="6"/>
  <c r="X116" i="6"/>
  <c r="T116" i="6"/>
  <c r="O116" i="6"/>
  <c r="P116" i="6" s="1"/>
  <c r="Q116" i="6" s="1"/>
  <c r="AH115" i="6"/>
  <c r="AI115" i="6" s="1"/>
  <c r="AD115" i="6"/>
  <c r="X115" i="6"/>
  <c r="E16" i="2" s="1"/>
  <c r="T115" i="6"/>
  <c r="O115" i="6"/>
  <c r="E12" i="2" s="1"/>
  <c r="AH114" i="6"/>
  <c r="AI114" i="6" s="1"/>
  <c r="AD114" i="6"/>
  <c r="X114" i="6"/>
  <c r="T114" i="6"/>
  <c r="U114" i="6" s="1"/>
  <c r="P114" i="6"/>
  <c r="Q114" i="6" s="1"/>
  <c r="R114" i="6" s="1"/>
  <c r="O114" i="6"/>
  <c r="AI113" i="6"/>
  <c r="AH113" i="6"/>
  <c r="AD113" i="6"/>
  <c r="X113" i="6"/>
  <c r="T113" i="6"/>
  <c r="O113" i="6"/>
  <c r="P113" i="6" s="1"/>
  <c r="Q113" i="6" s="1"/>
  <c r="R113" i="6" s="1"/>
  <c r="AH112" i="6"/>
  <c r="AI112" i="6" s="1"/>
  <c r="AD112" i="6"/>
  <c r="X112" i="6"/>
  <c r="T112" i="6"/>
  <c r="P112" i="6"/>
  <c r="Q112" i="6" s="1"/>
  <c r="O112" i="6"/>
  <c r="AH111" i="6"/>
  <c r="AI111" i="6" s="1"/>
  <c r="AD111" i="6"/>
  <c r="X111" i="6"/>
  <c r="T111" i="6"/>
  <c r="O111" i="6"/>
  <c r="P111" i="6" s="1"/>
  <c r="Q111" i="6" s="1"/>
  <c r="R111" i="6" s="1"/>
  <c r="AH110" i="6"/>
  <c r="AI110" i="6" s="1"/>
  <c r="AD110" i="6"/>
  <c r="X110" i="6"/>
  <c r="T110" i="6"/>
  <c r="O110" i="6"/>
  <c r="P110" i="6" s="1"/>
  <c r="Q110" i="6" s="1"/>
  <c r="AI109" i="6"/>
  <c r="AH109" i="6"/>
  <c r="AD109" i="6"/>
  <c r="X109" i="6"/>
  <c r="T109" i="6"/>
  <c r="U109" i="6" s="1"/>
  <c r="Q109" i="6"/>
  <c r="R109" i="6" s="1"/>
  <c r="O109" i="6"/>
  <c r="P109" i="6" s="1"/>
  <c r="AI108" i="6"/>
  <c r="AH108" i="6"/>
  <c r="AD108" i="6"/>
  <c r="X108" i="6"/>
  <c r="T108" i="6"/>
  <c r="O108" i="6"/>
  <c r="P108" i="6" s="1"/>
  <c r="Q108" i="6" s="1"/>
  <c r="AH107" i="6"/>
  <c r="AI107" i="6" s="1"/>
  <c r="AD107" i="6"/>
  <c r="X107" i="6"/>
  <c r="T107" i="6"/>
  <c r="O107" i="6"/>
  <c r="P107" i="6" s="1"/>
  <c r="Q107" i="6" s="1"/>
  <c r="AI106" i="6"/>
  <c r="AH106" i="6"/>
  <c r="AD106" i="6"/>
  <c r="X106" i="6"/>
  <c r="T106" i="6"/>
  <c r="U106" i="6" s="1"/>
  <c r="O106" i="6"/>
  <c r="P106" i="6" s="1"/>
  <c r="Q106" i="6" s="1"/>
  <c r="R106" i="6" s="1"/>
  <c r="AH105" i="6"/>
  <c r="AI105" i="6" s="1"/>
  <c r="AD105" i="6"/>
  <c r="X105" i="6"/>
  <c r="T105" i="6"/>
  <c r="O105" i="6"/>
  <c r="P105" i="6" s="1"/>
  <c r="Q105" i="6" s="1"/>
  <c r="U105" i="6" s="1"/>
  <c r="AH104" i="6"/>
  <c r="AI104" i="6" s="1"/>
  <c r="AD104" i="6"/>
  <c r="X104" i="6"/>
  <c r="T104" i="6"/>
  <c r="O104" i="6"/>
  <c r="P104" i="6" s="1"/>
  <c r="Q104" i="6" s="1"/>
  <c r="AH103" i="6"/>
  <c r="AI103" i="6" s="1"/>
  <c r="AD103" i="6"/>
  <c r="X103" i="6"/>
  <c r="T103" i="6"/>
  <c r="O103" i="6"/>
  <c r="P103" i="6" s="1"/>
  <c r="Q103" i="6" s="1"/>
  <c r="R103" i="6" s="1"/>
  <c r="AH102" i="6"/>
  <c r="AI102" i="6" s="1"/>
  <c r="AD102" i="6"/>
  <c r="X102" i="6"/>
  <c r="T102" i="6"/>
  <c r="O102" i="6"/>
  <c r="P102" i="6" s="1"/>
  <c r="Q102" i="6" s="1"/>
  <c r="R102" i="6" s="1"/>
  <c r="AH101" i="6"/>
  <c r="AI101" i="6" s="1"/>
  <c r="AD101" i="6"/>
  <c r="X101" i="6"/>
  <c r="T101" i="6"/>
  <c r="O101" i="6"/>
  <c r="P101" i="6" s="1"/>
  <c r="Q101" i="6" s="1"/>
  <c r="U101" i="6" s="1"/>
  <c r="AH100" i="6"/>
  <c r="AI100" i="6" s="1"/>
  <c r="AD100" i="6"/>
  <c r="X100" i="6"/>
  <c r="T100" i="6"/>
  <c r="O100" i="6"/>
  <c r="P100" i="6" s="1"/>
  <c r="Q100" i="6" s="1"/>
  <c r="AH99" i="6"/>
  <c r="AI99" i="6" s="1"/>
  <c r="AD99" i="6"/>
  <c r="X99" i="6"/>
  <c r="T99" i="6"/>
  <c r="O99" i="6"/>
  <c r="P99" i="6" s="1"/>
  <c r="Q99" i="6" s="1"/>
  <c r="AI98" i="6"/>
  <c r="AH98" i="6"/>
  <c r="AD98" i="6"/>
  <c r="X98" i="6"/>
  <c r="T98" i="6"/>
  <c r="U98" i="6" s="1"/>
  <c r="O98" i="6"/>
  <c r="P98" i="6" s="1"/>
  <c r="Q98" i="6" s="1"/>
  <c r="R98" i="6" s="1"/>
  <c r="AH97" i="6"/>
  <c r="AI97" i="6" s="1"/>
  <c r="AD97" i="6"/>
  <c r="X97" i="6"/>
  <c r="T97" i="6"/>
  <c r="O97" i="6"/>
  <c r="P97" i="6" s="1"/>
  <c r="Q97" i="6" s="1"/>
  <c r="U97" i="6" s="1"/>
  <c r="AH96" i="6"/>
  <c r="AI96" i="6" s="1"/>
  <c r="AD96" i="6"/>
  <c r="X96" i="6"/>
  <c r="T96" i="6"/>
  <c r="O96" i="6"/>
  <c r="P96" i="6" s="1"/>
  <c r="Q96" i="6" s="1"/>
  <c r="AH95" i="6"/>
  <c r="AI95" i="6" s="1"/>
  <c r="AD95" i="6"/>
  <c r="X95" i="6"/>
  <c r="T95" i="6"/>
  <c r="O95" i="6"/>
  <c r="P95" i="6" s="1"/>
  <c r="Q95" i="6" s="1"/>
  <c r="R95" i="6" s="1"/>
  <c r="AH94" i="6"/>
  <c r="AI94" i="6" s="1"/>
  <c r="AD94" i="6"/>
  <c r="X94" i="6"/>
  <c r="T94" i="6"/>
  <c r="O94" i="6"/>
  <c r="P94" i="6" s="1"/>
  <c r="Q94" i="6" s="1"/>
  <c r="R94" i="6" s="1"/>
  <c r="AH93" i="6"/>
  <c r="AI93" i="6" s="1"/>
  <c r="AD93" i="6"/>
  <c r="X93" i="6"/>
  <c r="T93" i="6"/>
  <c r="O93" i="6"/>
  <c r="P93" i="6" s="1"/>
  <c r="Q93" i="6" s="1"/>
  <c r="U93" i="6" s="1"/>
  <c r="AH92" i="6"/>
  <c r="AI92" i="6" s="1"/>
  <c r="AD92" i="6"/>
  <c r="X92" i="6"/>
  <c r="T92" i="6"/>
  <c r="O92" i="6"/>
  <c r="P92" i="6" s="1"/>
  <c r="Q92" i="6" s="1"/>
  <c r="AH91" i="6"/>
  <c r="AI91" i="6" s="1"/>
  <c r="AD91" i="6"/>
  <c r="X91" i="6"/>
  <c r="T91" i="6"/>
  <c r="O91" i="6"/>
  <c r="P91" i="6" s="1"/>
  <c r="Q91" i="6" s="1"/>
  <c r="AI90" i="6"/>
  <c r="AH90" i="6"/>
  <c r="AD90" i="6"/>
  <c r="X90" i="6"/>
  <c r="D16" i="2" s="1"/>
  <c r="T90" i="6"/>
  <c r="U90" i="6" s="1"/>
  <c r="O90" i="6"/>
  <c r="P90" i="6" s="1"/>
  <c r="Q90" i="6" s="1"/>
  <c r="R90" i="6" s="1"/>
  <c r="AH89" i="6"/>
  <c r="AI89" i="6" s="1"/>
  <c r="AD89" i="6"/>
  <c r="X89" i="6"/>
  <c r="T89" i="6"/>
  <c r="O89" i="6"/>
  <c r="P89" i="6" s="1"/>
  <c r="Q89" i="6" s="1"/>
  <c r="U89" i="6" s="1"/>
  <c r="AH88" i="6"/>
  <c r="AI88" i="6" s="1"/>
  <c r="AD88" i="6"/>
  <c r="X88" i="6"/>
  <c r="T88" i="6"/>
  <c r="O88" i="6"/>
  <c r="P88" i="6" s="1"/>
  <c r="Q88" i="6" s="1"/>
  <c r="AH87" i="6"/>
  <c r="AI87" i="6" s="1"/>
  <c r="AD87" i="6"/>
  <c r="X87" i="6"/>
  <c r="T87" i="6"/>
  <c r="O87" i="6"/>
  <c r="P87" i="6" s="1"/>
  <c r="Q87" i="6" s="1"/>
  <c r="R87" i="6" s="1"/>
  <c r="AH86" i="6"/>
  <c r="AI86" i="6" s="1"/>
  <c r="AD86" i="6"/>
  <c r="X86" i="6"/>
  <c r="T86" i="6"/>
  <c r="O86" i="6"/>
  <c r="P86" i="6" s="1"/>
  <c r="Q86" i="6" s="1"/>
  <c r="R86" i="6" s="1"/>
  <c r="AH85" i="6"/>
  <c r="AI85" i="6" s="1"/>
  <c r="AD85" i="6"/>
  <c r="X85" i="6"/>
  <c r="T85" i="6"/>
  <c r="O85" i="6"/>
  <c r="P85" i="6" s="1"/>
  <c r="Q85" i="6" s="1"/>
  <c r="U85" i="6" s="1"/>
  <c r="AH84" i="6"/>
  <c r="AI84" i="6" s="1"/>
  <c r="AD84" i="6"/>
  <c r="X84" i="6"/>
  <c r="T84" i="6"/>
  <c r="O84" i="6"/>
  <c r="P84" i="6" s="1"/>
  <c r="Q84" i="6" s="1"/>
  <c r="AH83" i="6"/>
  <c r="AI83" i="6" s="1"/>
  <c r="AD83" i="6"/>
  <c r="X83" i="6"/>
  <c r="T83" i="6"/>
  <c r="O83" i="6"/>
  <c r="P83" i="6" s="1"/>
  <c r="Q83" i="6" s="1"/>
  <c r="AI82" i="6"/>
  <c r="AH82" i="6"/>
  <c r="AD82" i="6"/>
  <c r="X82" i="6"/>
  <c r="T82" i="6"/>
  <c r="U82" i="6" s="1"/>
  <c r="O82" i="6"/>
  <c r="P82" i="6" s="1"/>
  <c r="Q82" i="6" s="1"/>
  <c r="R82" i="6" s="1"/>
  <c r="AH81" i="6"/>
  <c r="AI81" i="6" s="1"/>
  <c r="AD81" i="6"/>
  <c r="X81" i="6"/>
  <c r="T81" i="6"/>
  <c r="O81" i="6"/>
  <c r="P81" i="6" s="1"/>
  <c r="Q81" i="6" s="1"/>
  <c r="U81" i="6" s="1"/>
  <c r="AH80" i="6"/>
  <c r="AI80" i="6" s="1"/>
  <c r="AD80" i="6"/>
  <c r="X80" i="6"/>
  <c r="T80" i="6"/>
  <c r="O80" i="6"/>
  <c r="P80" i="6" s="1"/>
  <c r="Q80" i="6" s="1"/>
  <c r="AH79" i="6"/>
  <c r="AI79" i="6" s="1"/>
  <c r="AD79" i="6"/>
  <c r="X79" i="6"/>
  <c r="T79" i="6"/>
  <c r="O79" i="6"/>
  <c r="P79" i="6" s="1"/>
  <c r="Q79" i="6" s="1"/>
  <c r="R79" i="6" s="1"/>
  <c r="AH78" i="6"/>
  <c r="AI78" i="6" s="1"/>
  <c r="AD78" i="6"/>
  <c r="X78" i="6"/>
  <c r="T78" i="6"/>
  <c r="O78" i="6"/>
  <c r="P78" i="6" s="1"/>
  <c r="Q78" i="6" s="1"/>
  <c r="R78" i="6" s="1"/>
  <c r="AH77" i="6"/>
  <c r="AI77" i="6" s="1"/>
  <c r="AD77" i="6"/>
  <c r="X77" i="6"/>
  <c r="T77" i="6"/>
  <c r="O77" i="6"/>
  <c r="P77" i="6" s="1"/>
  <c r="Q77" i="6" s="1"/>
  <c r="U77" i="6" s="1"/>
  <c r="AH76" i="6"/>
  <c r="AI76" i="6" s="1"/>
  <c r="AD76" i="6"/>
  <c r="X76" i="6"/>
  <c r="T76" i="6"/>
  <c r="O76" i="6"/>
  <c r="P76" i="6" s="1"/>
  <c r="Q76" i="6" s="1"/>
  <c r="AH75" i="6"/>
  <c r="AI75" i="6" s="1"/>
  <c r="AD75" i="6"/>
  <c r="X75" i="6"/>
  <c r="T75" i="6"/>
  <c r="O75" i="6"/>
  <c r="P75" i="6" s="1"/>
  <c r="Q75" i="6" s="1"/>
  <c r="AI74" i="6"/>
  <c r="AH74" i="6"/>
  <c r="AD74" i="6"/>
  <c r="X74" i="6"/>
  <c r="T74" i="6"/>
  <c r="U74" i="6" s="1"/>
  <c r="O74" i="6"/>
  <c r="P74" i="6" s="1"/>
  <c r="Q74" i="6" s="1"/>
  <c r="R74" i="6" s="1"/>
  <c r="AH73" i="6"/>
  <c r="AI73" i="6" s="1"/>
  <c r="AD73" i="6"/>
  <c r="X73" i="6"/>
  <c r="T73" i="6"/>
  <c r="O73" i="6"/>
  <c r="P73" i="6" s="1"/>
  <c r="Q73" i="6" s="1"/>
  <c r="U73" i="6" s="1"/>
  <c r="AH72" i="6"/>
  <c r="AI72" i="6" s="1"/>
  <c r="AD72" i="6"/>
  <c r="X72" i="6"/>
  <c r="T72" i="6"/>
  <c r="O72" i="6"/>
  <c r="P72" i="6" s="1"/>
  <c r="Q72" i="6" s="1"/>
  <c r="R72" i="6" s="1"/>
  <c r="AH71" i="6"/>
  <c r="AI71" i="6" s="1"/>
  <c r="AD71" i="6"/>
  <c r="X71" i="6"/>
  <c r="T71" i="6"/>
  <c r="O71" i="6"/>
  <c r="P71" i="6" s="1"/>
  <c r="Q71" i="6" s="1"/>
  <c r="R71" i="6" s="1"/>
  <c r="AI70" i="6"/>
  <c r="AH70" i="6"/>
  <c r="AD70" i="6"/>
  <c r="X70" i="6"/>
  <c r="T70" i="6"/>
  <c r="O70" i="6"/>
  <c r="P70" i="6" s="1"/>
  <c r="Q70" i="6" s="1"/>
  <c r="R70" i="6" s="1"/>
  <c r="AH69" i="6"/>
  <c r="AI69" i="6" s="1"/>
  <c r="AD69" i="6"/>
  <c r="X69" i="6"/>
  <c r="T69" i="6"/>
  <c r="P69" i="6"/>
  <c r="Q69" i="6" s="1"/>
  <c r="O69" i="6"/>
  <c r="AH68" i="6"/>
  <c r="AI68" i="6" s="1"/>
  <c r="AD68" i="6"/>
  <c r="X68" i="6"/>
  <c r="T68" i="6"/>
  <c r="O68" i="6"/>
  <c r="P68" i="6" s="1"/>
  <c r="Q68" i="6" s="1"/>
  <c r="R68" i="6" s="1"/>
  <c r="AH67" i="6"/>
  <c r="AI67" i="6" s="1"/>
  <c r="AD67" i="6"/>
  <c r="X67" i="6"/>
  <c r="T67" i="6"/>
  <c r="O67" i="6"/>
  <c r="P67" i="6" s="1"/>
  <c r="Q67" i="6" s="1"/>
  <c r="R67" i="6" s="1"/>
  <c r="AH66" i="6"/>
  <c r="AI66" i="6" s="1"/>
  <c r="AD66" i="6"/>
  <c r="X66" i="6"/>
  <c r="T66" i="6"/>
  <c r="O66" i="6"/>
  <c r="P66" i="6" s="1"/>
  <c r="Q66" i="6" s="1"/>
  <c r="R66" i="6" s="1"/>
  <c r="AH65" i="6"/>
  <c r="AI65" i="6" s="1"/>
  <c r="AD65" i="6"/>
  <c r="X65" i="6"/>
  <c r="T65" i="6"/>
  <c r="P65" i="6"/>
  <c r="Q65" i="6" s="1"/>
  <c r="U65" i="6" s="1"/>
  <c r="O65" i="6"/>
  <c r="AH64" i="6"/>
  <c r="AI64" i="6" s="1"/>
  <c r="AD64" i="6"/>
  <c r="X64" i="6"/>
  <c r="T64" i="6"/>
  <c r="P64" i="6"/>
  <c r="Q64" i="6" s="1"/>
  <c r="R64" i="6" s="1"/>
  <c r="O64" i="6"/>
  <c r="AH63" i="6"/>
  <c r="AI63" i="6" s="1"/>
  <c r="AD63" i="6"/>
  <c r="X63" i="6"/>
  <c r="T63" i="6"/>
  <c r="O63" i="6"/>
  <c r="P63" i="6" s="1"/>
  <c r="Q63" i="6" s="1"/>
  <c r="R63" i="6" s="1"/>
  <c r="AH62" i="6"/>
  <c r="AI62" i="6" s="1"/>
  <c r="AD62" i="6"/>
  <c r="X62" i="6"/>
  <c r="T62" i="6"/>
  <c r="Q62" i="6"/>
  <c r="R62" i="6" s="1"/>
  <c r="O62" i="6"/>
  <c r="P62" i="6" s="1"/>
  <c r="AI61" i="6"/>
  <c r="AH61" i="6"/>
  <c r="AD61" i="6"/>
  <c r="X61" i="6"/>
  <c r="T61" i="6"/>
  <c r="O61" i="6"/>
  <c r="P61" i="6" s="1"/>
  <c r="Q61" i="6" s="1"/>
  <c r="AH60" i="6"/>
  <c r="AI60" i="6" s="1"/>
  <c r="AD60" i="6"/>
  <c r="X60" i="6"/>
  <c r="T60" i="6"/>
  <c r="O60" i="6"/>
  <c r="P60" i="6" s="1"/>
  <c r="Q60" i="6" s="1"/>
  <c r="R60" i="6" s="1"/>
  <c r="AH59" i="6"/>
  <c r="AI59" i="6" s="1"/>
  <c r="AD59" i="6"/>
  <c r="X59" i="6"/>
  <c r="T59" i="6"/>
  <c r="P59" i="6"/>
  <c r="Q59" i="6" s="1"/>
  <c r="R59" i="6" s="1"/>
  <c r="O59" i="6"/>
  <c r="AI58" i="6"/>
  <c r="AH58" i="6"/>
  <c r="AD58" i="6"/>
  <c r="X58" i="6"/>
  <c r="T58" i="6"/>
  <c r="O58" i="6"/>
  <c r="P58" i="6" s="1"/>
  <c r="Q58" i="6" s="1"/>
  <c r="R58" i="6" s="1"/>
  <c r="AI57" i="6"/>
  <c r="AH57" i="6"/>
  <c r="AD57" i="6"/>
  <c r="X57" i="6"/>
  <c r="T57" i="6"/>
  <c r="O57" i="6"/>
  <c r="P57" i="6" s="1"/>
  <c r="Q57" i="6" s="1"/>
  <c r="R57" i="6" s="1"/>
  <c r="AH56" i="6"/>
  <c r="AI56" i="6" s="1"/>
  <c r="AD56" i="6"/>
  <c r="X56" i="6"/>
  <c r="T56" i="6"/>
  <c r="P56" i="6"/>
  <c r="Q56" i="6" s="1"/>
  <c r="O56" i="6"/>
  <c r="AH55" i="6"/>
  <c r="AI55" i="6" s="1"/>
  <c r="AD55" i="6"/>
  <c r="X55" i="6"/>
  <c r="T55" i="6"/>
  <c r="O55" i="6"/>
  <c r="P55" i="6" s="1"/>
  <c r="Q55" i="6" s="1"/>
  <c r="R55" i="6" s="1"/>
  <c r="AH54" i="6"/>
  <c r="AI54" i="6" s="1"/>
  <c r="AD54" i="6"/>
  <c r="X54" i="6"/>
  <c r="T54" i="6"/>
  <c r="O54" i="6"/>
  <c r="P54" i="6" s="1"/>
  <c r="Q54" i="6" s="1"/>
  <c r="R54" i="6" s="1"/>
  <c r="AI53" i="6"/>
  <c r="AH53" i="6"/>
  <c r="AD53" i="6"/>
  <c r="X53" i="6"/>
  <c r="T53" i="6"/>
  <c r="O53" i="6"/>
  <c r="P53" i="6" s="1"/>
  <c r="Q53" i="6" s="1"/>
  <c r="R53" i="6" s="1"/>
  <c r="AH52" i="6"/>
  <c r="AI52" i="6" s="1"/>
  <c r="AD52" i="6"/>
  <c r="X52" i="6"/>
  <c r="T52" i="6"/>
  <c r="P52" i="6"/>
  <c r="Q52" i="6" s="1"/>
  <c r="O52" i="6"/>
  <c r="AH51" i="6"/>
  <c r="AI51" i="6" s="1"/>
  <c r="AD51" i="6"/>
  <c r="X51" i="6"/>
  <c r="T51" i="6"/>
  <c r="O51" i="6"/>
  <c r="P51" i="6" s="1"/>
  <c r="Q51" i="6" s="1"/>
  <c r="R51" i="6" s="1"/>
  <c r="AH50" i="6"/>
  <c r="AI50" i="6" s="1"/>
  <c r="AD50" i="6"/>
  <c r="X50" i="6"/>
  <c r="T50" i="6"/>
  <c r="O50" i="6"/>
  <c r="P50" i="6" s="1"/>
  <c r="Q50" i="6" s="1"/>
  <c r="R50" i="6" s="1"/>
  <c r="AI49" i="6"/>
  <c r="AH49" i="6"/>
  <c r="AD49" i="6"/>
  <c r="X49" i="6"/>
  <c r="T49" i="6"/>
  <c r="O49" i="6"/>
  <c r="P49" i="6" s="1"/>
  <c r="Q49" i="6" s="1"/>
  <c r="R49" i="6" s="1"/>
  <c r="AH48" i="6"/>
  <c r="AI48" i="6" s="1"/>
  <c r="AD48" i="6"/>
  <c r="X48" i="6"/>
  <c r="T48" i="6"/>
  <c r="P48" i="6"/>
  <c r="Q48" i="6" s="1"/>
  <c r="O48" i="6"/>
  <c r="AH47" i="6"/>
  <c r="AI47" i="6" s="1"/>
  <c r="AD47" i="6"/>
  <c r="X47" i="6"/>
  <c r="T47" i="6"/>
  <c r="O47" i="6"/>
  <c r="P47" i="6" s="1"/>
  <c r="Q47" i="6" s="1"/>
  <c r="R47" i="6" s="1"/>
  <c r="AH46" i="6"/>
  <c r="AI46" i="6" s="1"/>
  <c r="AD46" i="6"/>
  <c r="X46" i="6"/>
  <c r="T46" i="6"/>
  <c r="O46" i="6"/>
  <c r="P46" i="6" s="1"/>
  <c r="Q46" i="6" s="1"/>
  <c r="R46" i="6" s="1"/>
  <c r="AI45" i="6"/>
  <c r="AH45" i="6"/>
  <c r="AD45" i="6"/>
  <c r="X45" i="6"/>
  <c r="T45" i="6"/>
  <c r="O45" i="6"/>
  <c r="P45" i="6" s="1"/>
  <c r="Q45" i="6" s="1"/>
  <c r="R45" i="6" s="1"/>
  <c r="AH44" i="6"/>
  <c r="AI44" i="6" s="1"/>
  <c r="AD44" i="6"/>
  <c r="X44" i="6"/>
  <c r="T44" i="6"/>
  <c r="P44" i="6"/>
  <c r="Q44" i="6" s="1"/>
  <c r="O44" i="6"/>
  <c r="AH43" i="6"/>
  <c r="AI43" i="6" s="1"/>
  <c r="AD43" i="6"/>
  <c r="X43" i="6"/>
  <c r="T43" i="6"/>
  <c r="O43" i="6"/>
  <c r="P43" i="6" s="1"/>
  <c r="Q43" i="6" s="1"/>
  <c r="R43" i="6" s="1"/>
  <c r="AH42" i="6"/>
  <c r="AI42" i="6" s="1"/>
  <c r="AD42" i="6"/>
  <c r="X42" i="6"/>
  <c r="T42" i="6"/>
  <c r="O42" i="6"/>
  <c r="P42" i="6" s="1"/>
  <c r="Q42" i="6" s="1"/>
  <c r="R42" i="6" s="1"/>
  <c r="AI41" i="6"/>
  <c r="AH41" i="6"/>
  <c r="AD41" i="6"/>
  <c r="X41" i="6"/>
  <c r="C16" i="2" s="1"/>
  <c r="T41" i="6"/>
  <c r="O41" i="6"/>
  <c r="P41" i="6" s="1"/>
  <c r="Q41" i="6" s="1"/>
  <c r="R41" i="6" s="1"/>
  <c r="AH40" i="6"/>
  <c r="AI40" i="6" s="1"/>
  <c r="AD40" i="6"/>
  <c r="X40" i="6"/>
  <c r="T40" i="6"/>
  <c r="P40" i="6"/>
  <c r="Q40" i="6" s="1"/>
  <c r="O40" i="6"/>
  <c r="AH39" i="6"/>
  <c r="AI39" i="6" s="1"/>
  <c r="AD39" i="6"/>
  <c r="X39" i="6"/>
  <c r="T39" i="6"/>
  <c r="O39" i="6"/>
  <c r="P39" i="6" s="1"/>
  <c r="Q39" i="6" s="1"/>
  <c r="R39" i="6" s="1"/>
  <c r="AH38" i="6"/>
  <c r="AI38" i="6" s="1"/>
  <c r="AD38" i="6"/>
  <c r="X38" i="6"/>
  <c r="T38" i="6"/>
  <c r="O38" i="6"/>
  <c r="P38" i="6" s="1"/>
  <c r="Q38" i="6" s="1"/>
  <c r="R38" i="6" s="1"/>
  <c r="AI37" i="6"/>
  <c r="AH37" i="6"/>
  <c r="AD37" i="6"/>
  <c r="X37" i="6"/>
  <c r="T37" i="6"/>
  <c r="O37" i="6"/>
  <c r="P37" i="6" s="1"/>
  <c r="Q37" i="6" s="1"/>
  <c r="R37" i="6" s="1"/>
  <c r="AH36" i="6"/>
  <c r="AI36" i="6" s="1"/>
  <c r="AD36" i="6"/>
  <c r="X36" i="6"/>
  <c r="T36" i="6"/>
  <c r="P36" i="6"/>
  <c r="Q36" i="6" s="1"/>
  <c r="O36" i="6"/>
  <c r="AH35" i="6"/>
  <c r="AI35" i="6" s="1"/>
  <c r="AD35" i="6"/>
  <c r="X35" i="6"/>
  <c r="T35" i="6"/>
  <c r="O35" i="6"/>
  <c r="P35" i="6" s="1"/>
  <c r="Q35" i="6" s="1"/>
  <c r="R35" i="6" s="1"/>
  <c r="AH34" i="6"/>
  <c r="AI34" i="6" s="1"/>
  <c r="AD34" i="6"/>
  <c r="X34" i="6"/>
  <c r="T34" i="6"/>
  <c r="O34" i="6"/>
  <c r="P34" i="6" s="1"/>
  <c r="Q34" i="6" s="1"/>
  <c r="R34" i="6" s="1"/>
  <c r="AI33" i="6"/>
  <c r="AH33" i="6"/>
  <c r="AD33" i="6"/>
  <c r="X33" i="6"/>
  <c r="T33" i="6"/>
  <c r="O33" i="6"/>
  <c r="P33" i="6" s="1"/>
  <c r="Q33" i="6" s="1"/>
  <c r="R33" i="6" s="1"/>
  <c r="AH32" i="6"/>
  <c r="AI32" i="6" s="1"/>
  <c r="AD32" i="6"/>
  <c r="X32" i="6"/>
  <c r="T32" i="6"/>
  <c r="P32" i="6"/>
  <c r="Q32" i="6" s="1"/>
  <c r="O32" i="6"/>
  <c r="AH31" i="6"/>
  <c r="AI31" i="6" s="1"/>
  <c r="AD31" i="6"/>
  <c r="X31" i="6"/>
  <c r="T31" i="6"/>
  <c r="O31" i="6"/>
  <c r="P31" i="6" s="1"/>
  <c r="Q31" i="6" s="1"/>
  <c r="R31" i="6" s="1"/>
  <c r="AH30" i="6"/>
  <c r="AI30" i="6" s="1"/>
  <c r="AD30" i="6"/>
  <c r="X30" i="6"/>
  <c r="T30" i="6"/>
  <c r="O30" i="6"/>
  <c r="P30" i="6" s="1"/>
  <c r="Q30" i="6" s="1"/>
  <c r="R30" i="6" s="1"/>
  <c r="AI29" i="6"/>
  <c r="AH29" i="6"/>
  <c r="AD29" i="6"/>
  <c r="X29" i="6"/>
  <c r="T29" i="6"/>
  <c r="T17" i="6" s="1"/>
  <c r="O29" i="6"/>
  <c r="P29" i="6" s="1"/>
  <c r="Q29" i="6" s="1"/>
  <c r="R29" i="6" s="1"/>
  <c r="AH28" i="6"/>
  <c r="AI28" i="6" s="1"/>
  <c r="AD28" i="6"/>
  <c r="X28" i="6"/>
  <c r="T28" i="6"/>
  <c r="P28" i="6"/>
  <c r="Q28" i="6" s="1"/>
  <c r="O28" i="6"/>
  <c r="AH27" i="6"/>
  <c r="AI27" i="6" s="1"/>
  <c r="AD27" i="6"/>
  <c r="X27" i="6"/>
  <c r="T27" i="6"/>
  <c r="O27" i="6"/>
  <c r="P27" i="6" s="1"/>
  <c r="Q27" i="6" s="1"/>
  <c r="R27" i="6" s="1"/>
  <c r="AJ21" i="6"/>
  <c r="Z20" i="6"/>
  <c r="AA21" i="6" s="1"/>
  <c r="AP17" i="6"/>
  <c r="AM17" i="6"/>
  <c r="AF17" i="6"/>
  <c r="Z17" i="6"/>
  <c r="W17" i="6"/>
  <c r="V17" i="6"/>
  <c r="X17" i="6" s="1"/>
  <c r="S17" i="6"/>
  <c r="N17" i="6"/>
  <c r="M17" i="6"/>
  <c r="L17" i="6"/>
  <c r="K17" i="6"/>
  <c r="E17" i="6"/>
  <c r="D17" i="6"/>
  <c r="C17" i="6"/>
  <c r="U118" i="6" l="1"/>
  <c r="R118" i="6"/>
  <c r="U162" i="6"/>
  <c r="R162" i="6"/>
  <c r="U112" i="6"/>
  <c r="R112" i="6"/>
  <c r="U170" i="6"/>
  <c r="R170" i="6"/>
  <c r="R181" i="6"/>
  <c r="U181" i="6"/>
  <c r="U124" i="6"/>
  <c r="R124" i="6"/>
  <c r="U132" i="6"/>
  <c r="R132" i="6"/>
  <c r="U158" i="6"/>
  <c r="F12" i="2"/>
  <c r="U67" i="6"/>
  <c r="U169" i="6"/>
  <c r="U51" i="6"/>
  <c r="U64" i="6"/>
  <c r="U68" i="6"/>
  <c r="U111" i="6"/>
  <c r="P115" i="6"/>
  <c r="Q115" i="6" s="1"/>
  <c r="U122" i="6"/>
  <c r="R126" i="6"/>
  <c r="U130" i="6"/>
  <c r="U135" i="6"/>
  <c r="U156" i="6"/>
  <c r="U168" i="6"/>
  <c r="P177" i="6"/>
  <c r="Q177" i="6" s="1"/>
  <c r="R177" i="6" s="1"/>
  <c r="U179" i="6"/>
  <c r="C12" i="2"/>
  <c r="F14" i="2"/>
  <c r="X20" i="6"/>
  <c r="Y21" i="6" s="1"/>
  <c r="Y49" i="6" s="1"/>
  <c r="U87" i="6"/>
  <c r="U95" i="6"/>
  <c r="U103" i="6"/>
  <c r="U172" i="6"/>
  <c r="U182" i="6"/>
  <c r="U185" i="6"/>
  <c r="U192" i="6"/>
  <c r="U193" i="6"/>
  <c r="D12" i="2"/>
  <c r="U79" i="6"/>
  <c r="U161" i="6"/>
  <c r="U31" i="6"/>
  <c r="U39" i="6"/>
  <c r="U47" i="6"/>
  <c r="U55" i="6"/>
  <c r="U59" i="6"/>
  <c r="U63" i="6"/>
  <c r="U117" i="6"/>
  <c r="U150" i="6"/>
  <c r="U177" i="6"/>
  <c r="U184" i="6"/>
  <c r="Y33" i="6"/>
  <c r="Y41" i="6"/>
  <c r="Y57" i="6"/>
  <c r="Y61" i="6"/>
  <c r="R92" i="6"/>
  <c r="U92" i="6"/>
  <c r="R100" i="6"/>
  <c r="U100" i="6"/>
  <c r="U29" i="6"/>
  <c r="Y31" i="6"/>
  <c r="U34" i="6"/>
  <c r="U37" i="6"/>
  <c r="Y39" i="6"/>
  <c r="R40" i="6"/>
  <c r="U40" i="6"/>
  <c r="U42" i="6"/>
  <c r="Y44" i="6"/>
  <c r="U45" i="6"/>
  <c r="U48" i="6"/>
  <c r="R48" i="6"/>
  <c r="U50" i="6"/>
  <c r="U53" i="6"/>
  <c r="Y55" i="6"/>
  <c r="U56" i="6"/>
  <c r="R56" i="6"/>
  <c r="U60" i="6"/>
  <c r="Y69" i="6"/>
  <c r="U71" i="6"/>
  <c r="R76" i="6"/>
  <c r="U76" i="6"/>
  <c r="R84" i="6"/>
  <c r="U84" i="6"/>
  <c r="R108" i="6"/>
  <c r="U108" i="6"/>
  <c r="AI17" i="6"/>
  <c r="R107" i="6"/>
  <c r="U107" i="6"/>
  <c r="R110" i="6"/>
  <c r="U110" i="6"/>
  <c r="Y113" i="6"/>
  <c r="U116" i="6"/>
  <c r="R116" i="6"/>
  <c r="Y191" i="6"/>
  <c r="Y176" i="6"/>
  <c r="Y168" i="6"/>
  <c r="Y195" i="6"/>
  <c r="Y185" i="6"/>
  <c r="Y183" i="6"/>
  <c r="Y172" i="6"/>
  <c r="Y171" i="6"/>
  <c r="Y162" i="6"/>
  <c r="Y178" i="6"/>
  <c r="Y164" i="6"/>
  <c r="Y163" i="6"/>
  <c r="Y146" i="6"/>
  <c r="Y144" i="6"/>
  <c r="Y138" i="6"/>
  <c r="Y130" i="6"/>
  <c r="Y128" i="6"/>
  <c r="Y122" i="6"/>
  <c r="Y156" i="6"/>
  <c r="Y129" i="6"/>
  <c r="Y126" i="6"/>
  <c r="Y107" i="6"/>
  <c r="Y103" i="6"/>
  <c r="Y99" i="6"/>
  <c r="Y91" i="6"/>
  <c r="Y87" i="6"/>
  <c r="Y83" i="6"/>
  <c r="Y75" i="6"/>
  <c r="Y175" i="6"/>
  <c r="Y150" i="6"/>
  <c r="Y118" i="6"/>
  <c r="Y110" i="6"/>
  <c r="Y167" i="6"/>
  <c r="Y98" i="6"/>
  <c r="Y90" i="6"/>
  <c r="Y82" i="6"/>
  <c r="Y71" i="6"/>
  <c r="Y63" i="6"/>
  <c r="Y102" i="6"/>
  <c r="Y67" i="6"/>
  <c r="Y59" i="6"/>
  <c r="Y137" i="6"/>
  <c r="Y62" i="6"/>
  <c r="Y50" i="6"/>
  <c r="Y42" i="6"/>
  <c r="Y30" i="6"/>
  <c r="Y142" i="6"/>
  <c r="Y134" i="6"/>
  <c r="Y140" i="6"/>
  <c r="Y114" i="6"/>
  <c r="Y94" i="6"/>
  <c r="Y155" i="6"/>
  <c r="Y154" i="6"/>
  <c r="Y112" i="6"/>
  <c r="Y85" i="6"/>
  <c r="Y77" i="6"/>
  <c r="Y70" i="6"/>
  <c r="Y46" i="6"/>
  <c r="Y38" i="6"/>
  <c r="U32" i="6"/>
  <c r="R32" i="6"/>
  <c r="U27" i="6"/>
  <c r="Y29" i="6"/>
  <c r="U35" i="6"/>
  <c r="U43" i="6"/>
  <c r="Y53" i="6"/>
  <c r="Y58" i="6"/>
  <c r="R61" i="6"/>
  <c r="U61" i="6"/>
  <c r="Y65" i="6"/>
  <c r="R75" i="6"/>
  <c r="U75" i="6"/>
  <c r="R80" i="6"/>
  <c r="U80" i="6"/>
  <c r="R83" i="6"/>
  <c r="U83" i="6"/>
  <c r="R88" i="6"/>
  <c r="U88" i="6"/>
  <c r="R91" i="6"/>
  <c r="U91" i="6"/>
  <c r="R96" i="6"/>
  <c r="U96" i="6"/>
  <c r="R99" i="6"/>
  <c r="U99" i="6"/>
  <c r="R104" i="6"/>
  <c r="U104" i="6"/>
  <c r="AA193" i="6"/>
  <c r="AA189" i="6"/>
  <c r="AA185" i="6"/>
  <c r="AA181" i="6"/>
  <c r="AA191" i="6"/>
  <c r="AA183" i="6"/>
  <c r="AA174" i="6"/>
  <c r="AA170" i="6"/>
  <c r="AA166" i="6"/>
  <c r="AA162" i="6"/>
  <c r="AA158" i="6"/>
  <c r="AA154" i="6"/>
  <c r="AA195" i="6"/>
  <c r="AA194" i="6"/>
  <c r="AA182" i="6"/>
  <c r="AA173" i="6"/>
  <c r="AA171" i="6"/>
  <c r="AA165" i="6"/>
  <c r="AA163" i="6"/>
  <c r="AA157" i="6"/>
  <c r="AA155" i="6"/>
  <c r="AA152" i="6"/>
  <c r="AA148" i="6"/>
  <c r="AA144" i="6"/>
  <c r="AA140" i="6"/>
  <c r="AA136" i="6"/>
  <c r="AA132" i="6"/>
  <c r="AA128" i="6"/>
  <c r="AA124" i="6"/>
  <c r="AA120" i="6"/>
  <c r="AA116" i="6"/>
  <c r="AA112" i="6"/>
  <c r="AA108" i="6"/>
  <c r="AA192" i="6"/>
  <c r="AA187" i="6"/>
  <c r="AA186" i="6"/>
  <c r="AA184" i="6"/>
  <c r="AA161" i="6"/>
  <c r="AA190" i="6"/>
  <c r="AA180" i="6"/>
  <c r="AA177" i="6"/>
  <c r="AA176" i="6"/>
  <c r="AA175" i="6"/>
  <c r="AA169" i="6"/>
  <c r="AA159" i="6"/>
  <c r="AA156" i="6"/>
  <c r="AA188" i="6"/>
  <c r="AA151" i="6"/>
  <c r="AA149" i="6"/>
  <c r="AA143" i="6"/>
  <c r="AA141" i="6"/>
  <c r="AA135" i="6"/>
  <c r="AA133" i="6"/>
  <c r="AA127" i="6"/>
  <c r="AA125" i="6"/>
  <c r="AA119" i="6"/>
  <c r="AA117" i="6"/>
  <c r="AA167" i="6"/>
  <c r="AA160" i="6"/>
  <c r="AA153" i="6"/>
  <c r="AA150" i="6"/>
  <c r="AA142" i="6"/>
  <c r="AA134" i="6"/>
  <c r="AA126" i="6"/>
  <c r="AA118" i="6"/>
  <c r="AA178" i="6"/>
  <c r="AA123" i="6"/>
  <c r="AA122" i="6"/>
  <c r="AA121" i="6"/>
  <c r="AA110" i="6"/>
  <c r="AA104" i="6"/>
  <c r="AA100" i="6"/>
  <c r="AA96" i="6"/>
  <c r="AA92" i="6"/>
  <c r="AA88" i="6"/>
  <c r="AA84" i="6"/>
  <c r="AA80" i="6"/>
  <c r="AA76" i="6"/>
  <c r="AA172" i="6"/>
  <c r="AA168" i="6"/>
  <c r="AA164" i="6"/>
  <c r="AA147" i="6"/>
  <c r="AA146" i="6"/>
  <c r="AA145" i="6"/>
  <c r="AA113" i="6"/>
  <c r="AA105" i="6"/>
  <c r="AA101" i="6"/>
  <c r="AA97" i="6"/>
  <c r="AA93" i="6"/>
  <c r="AA89" i="6"/>
  <c r="AA85" i="6"/>
  <c r="AA81" i="6"/>
  <c r="AA77" i="6"/>
  <c r="AA73" i="6"/>
  <c r="AA69" i="6"/>
  <c r="AA65" i="6"/>
  <c r="AA61" i="6"/>
  <c r="AA179" i="6"/>
  <c r="AA68" i="6"/>
  <c r="AA66" i="6"/>
  <c r="AA60" i="6"/>
  <c r="AA58" i="6"/>
  <c r="AA56" i="6"/>
  <c r="AA52" i="6"/>
  <c r="AA48" i="6"/>
  <c r="AA44" i="6"/>
  <c r="AA40" i="6"/>
  <c r="AA36" i="6"/>
  <c r="AA32" i="6"/>
  <c r="AA28" i="6"/>
  <c r="AA54" i="6"/>
  <c r="AA46" i="6"/>
  <c r="AA42" i="6"/>
  <c r="AA98" i="6"/>
  <c r="AA90" i="6"/>
  <c r="AA82" i="6"/>
  <c r="AA74" i="6"/>
  <c r="AA55" i="6"/>
  <c r="AA51" i="6"/>
  <c r="AA47" i="6"/>
  <c r="AA43" i="6"/>
  <c r="AA39" i="6"/>
  <c r="AA35" i="6"/>
  <c r="AA31" i="6"/>
  <c r="AA130" i="6"/>
  <c r="AA129" i="6"/>
  <c r="AA114" i="6"/>
  <c r="AA111" i="6"/>
  <c r="AA109" i="6"/>
  <c r="AA107" i="6"/>
  <c r="AA102" i="6"/>
  <c r="AA99" i="6"/>
  <c r="AA94" i="6"/>
  <c r="AA91" i="6"/>
  <c r="AA86" i="6"/>
  <c r="AA83" i="6"/>
  <c r="AA78" i="6"/>
  <c r="AA75" i="6"/>
  <c r="AA67" i="6"/>
  <c r="AA59" i="6"/>
  <c r="AA57" i="6"/>
  <c r="AA53" i="6"/>
  <c r="AA49" i="6"/>
  <c r="AA45" i="6"/>
  <c r="AA41" i="6"/>
  <c r="AA37" i="6"/>
  <c r="AA33" i="6"/>
  <c r="AA29" i="6"/>
  <c r="AA139" i="6"/>
  <c r="AA138" i="6"/>
  <c r="AA137" i="6"/>
  <c r="AA131" i="6"/>
  <c r="AA115" i="6"/>
  <c r="AA72" i="6"/>
  <c r="AA70" i="6"/>
  <c r="AA64" i="6"/>
  <c r="AA62" i="6"/>
  <c r="AA50" i="6"/>
  <c r="AA38" i="6"/>
  <c r="AA34" i="6"/>
  <c r="AA30" i="6"/>
  <c r="AA106" i="6"/>
  <c r="AA103" i="6"/>
  <c r="AA95" i="6"/>
  <c r="AA87" i="6"/>
  <c r="AA79" i="6"/>
  <c r="AA71" i="6"/>
  <c r="AA63" i="6"/>
  <c r="AA27" i="6"/>
  <c r="Y27" i="6"/>
  <c r="U28" i="6"/>
  <c r="R28" i="6"/>
  <c r="U30" i="6"/>
  <c r="Y32" i="6"/>
  <c r="U33" i="6"/>
  <c r="Y35" i="6"/>
  <c r="U36" i="6"/>
  <c r="R36" i="6"/>
  <c r="U38" i="6"/>
  <c r="Y40" i="6"/>
  <c r="AB40" i="6" s="1"/>
  <c r="AC40" i="6" s="1"/>
  <c r="AE40" i="6" s="1"/>
  <c r="U41" i="6"/>
  <c r="Y43" i="6"/>
  <c r="U44" i="6"/>
  <c r="R44" i="6"/>
  <c r="U46" i="6"/>
  <c r="Y48" i="6"/>
  <c r="U49" i="6"/>
  <c r="Y51" i="6"/>
  <c r="AB51" i="6" s="1"/>
  <c r="AC51" i="6" s="1"/>
  <c r="AE51" i="6" s="1"/>
  <c r="AJ51" i="6" s="1"/>
  <c r="AK51" i="6" s="1"/>
  <c r="R52" i="6"/>
  <c r="U52" i="6"/>
  <c r="U54" i="6"/>
  <c r="Y56" i="6"/>
  <c r="AB56" i="6" s="1"/>
  <c r="AC56" i="6" s="1"/>
  <c r="AE56" i="6" s="1"/>
  <c r="U57" i="6"/>
  <c r="Y66" i="6"/>
  <c r="R69" i="6"/>
  <c r="U69" i="6"/>
  <c r="U72" i="6"/>
  <c r="Y73" i="6"/>
  <c r="AB73" i="6" s="1"/>
  <c r="AC73" i="6" s="1"/>
  <c r="Y81" i="6"/>
  <c r="AB81" i="6" s="1"/>
  <c r="AC81" i="6" s="1"/>
  <c r="Y89" i="6"/>
  <c r="AB89" i="6" s="1"/>
  <c r="AC89" i="6" s="1"/>
  <c r="AE89" i="6" s="1"/>
  <c r="AJ89" i="6" s="1"/>
  <c r="AK89" i="6" s="1"/>
  <c r="Y97" i="6"/>
  <c r="AB97" i="6" s="1"/>
  <c r="AC97" i="6" s="1"/>
  <c r="Y105" i="6"/>
  <c r="AB105" i="6" s="1"/>
  <c r="AC105" i="6" s="1"/>
  <c r="R131" i="6"/>
  <c r="U131" i="6"/>
  <c r="U58" i="6"/>
  <c r="Y64" i="6"/>
  <c r="AB64" i="6" s="1"/>
  <c r="AC64" i="6" s="1"/>
  <c r="AE64" i="6" s="1"/>
  <c r="AJ64" i="6" s="1"/>
  <c r="AK64" i="6" s="1"/>
  <c r="U66" i="6"/>
  <c r="AE73" i="6"/>
  <c r="AJ73" i="6" s="1"/>
  <c r="AK73" i="6" s="1"/>
  <c r="AE81" i="6"/>
  <c r="AJ81" i="6" s="1"/>
  <c r="AK81" i="6" s="1"/>
  <c r="Y92" i="6"/>
  <c r="AB92" i="6" s="1"/>
  <c r="AC92" i="6" s="1"/>
  <c r="AE92" i="6" s="1"/>
  <c r="R123" i="6"/>
  <c r="U123" i="6"/>
  <c r="Y132" i="6"/>
  <c r="AB132" i="6" s="1"/>
  <c r="AC132" i="6" s="1"/>
  <c r="AE132" i="6" s="1"/>
  <c r="AJ132" i="6" s="1"/>
  <c r="AK132" i="6" s="1"/>
  <c r="Y139" i="6"/>
  <c r="AB139" i="6" s="1"/>
  <c r="AC139" i="6" s="1"/>
  <c r="AE139" i="6" s="1"/>
  <c r="R147" i="6"/>
  <c r="U147" i="6"/>
  <c r="Y152" i="6"/>
  <c r="AB152" i="6" s="1"/>
  <c r="AC152" i="6" s="1"/>
  <c r="R191" i="6"/>
  <c r="U191" i="6"/>
  <c r="R65" i="6"/>
  <c r="R73" i="6"/>
  <c r="R77" i="6"/>
  <c r="R93" i="6"/>
  <c r="R101" i="6"/>
  <c r="Y149" i="6"/>
  <c r="AB149" i="6" s="1"/>
  <c r="AC149" i="6" s="1"/>
  <c r="R188" i="6"/>
  <c r="U188" i="6"/>
  <c r="Y28" i="6"/>
  <c r="AB28" i="6" s="1"/>
  <c r="AC28" i="6" s="1"/>
  <c r="AE28" i="6" s="1"/>
  <c r="Y60" i="6"/>
  <c r="AB60" i="6" s="1"/>
  <c r="AC60" i="6" s="1"/>
  <c r="AE60" i="6" s="1"/>
  <c r="U62" i="6"/>
  <c r="Y68" i="6"/>
  <c r="AB68" i="6" s="1"/>
  <c r="AC68" i="6" s="1"/>
  <c r="AE68" i="6" s="1"/>
  <c r="AJ68" i="6" s="1"/>
  <c r="AK68" i="6" s="1"/>
  <c r="U70" i="6"/>
  <c r="Y80" i="6"/>
  <c r="AB80" i="6" s="1"/>
  <c r="AC80" i="6" s="1"/>
  <c r="AE80" i="6" s="1"/>
  <c r="Y88" i="6"/>
  <c r="AB88" i="6" s="1"/>
  <c r="AC88" i="6" s="1"/>
  <c r="AE88" i="6" s="1"/>
  <c r="Y96" i="6"/>
  <c r="AB96" i="6" s="1"/>
  <c r="AC96" i="6" s="1"/>
  <c r="AE96" i="6" s="1"/>
  <c r="Y104" i="6"/>
  <c r="AB104" i="6" s="1"/>
  <c r="AC104" i="6" s="1"/>
  <c r="AE104" i="6" s="1"/>
  <c r="R115" i="6"/>
  <c r="U115" i="6"/>
  <c r="R119" i="6"/>
  <c r="U119" i="6"/>
  <c r="R120" i="6"/>
  <c r="U120" i="6"/>
  <c r="Y124" i="6"/>
  <c r="AB124" i="6" s="1"/>
  <c r="AC124" i="6" s="1"/>
  <c r="R139" i="6"/>
  <c r="U139" i="6"/>
  <c r="AJ139" i="6" s="1"/>
  <c r="AK139" i="6" s="1"/>
  <c r="R140" i="6"/>
  <c r="Y147" i="6"/>
  <c r="AB147" i="6" s="1"/>
  <c r="AC147" i="6" s="1"/>
  <c r="AE147" i="6" s="1"/>
  <c r="R152" i="6"/>
  <c r="U152" i="6"/>
  <c r="Y158" i="6"/>
  <c r="AB158" i="6" s="1"/>
  <c r="AC158" i="6" s="1"/>
  <c r="Y186" i="6"/>
  <c r="AB186" i="6" s="1"/>
  <c r="AC186" i="6" s="1"/>
  <c r="AE186" i="6" s="1"/>
  <c r="Y72" i="6"/>
  <c r="AB72" i="6" s="1"/>
  <c r="AC72" i="6" s="1"/>
  <c r="AE72" i="6" s="1"/>
  <c r="Y76" i="6"/>
  <c r="AB76" i="6" s="1"/>
  <c r="AC76" i="6" s="1"/>
  <c r="AE76" i="6" s="1"/>
  <c r="Y84" i="6"/>
  <c r="AB84" i="6" s="1"/>
  <c r="AC84" i="6" s="1"/>
  <c r="AE84" i="6" s="1"/>
  <c r="AE97" i="6"/>
  <c r="AJ97" i="6" s="1"/>
  <c r="AK97" i="6" s="1"/>
  <c r="Y100" i="6"/>
  <c r="AB100" i="6" s="1"/>
  <c r="AC100" i="6" s="1"/>
  <c r="AE100" i="6" s="1"/>
  <c r="AE105" i="6"/>
  <c r="AJ105" i="6" s="1"/>
  <c r="AK105" i="6" s="1"/>
  <c r="Y108" i="6"/>
  <c r="AB108" i="6" s="1"/>
  <c r="AC108" i="6" s="1"/>
  <c r="AE108" i="6" s="1"/>
  <c r="Y117" i="6"/>
  <c r="AB117" i="6" s="1"/>
  <c r="AC117" i="6" s="1"/>
  <c r="AE117" i="6" s="1"/>
  <c r="AJ117" i="6" s="1"/>
  <c r="AK117" i="6" s="1"/>
  <c r="Y141" i="6"/>
  <c r="AB141" i="6" s="1"/>
  <c r="AC141" i="6" s="1"/>
  <c r="R144" i="6"/>
  <c r="U144" i="6"/>
  <c r="R157" i="6"/>
  <c r="U157" i="6"/>
  <c r="Y165" i="6"/>
  <c r="AB165" i="6" s="1"/>
  <c r="AC165" i="6" s="1"/>
  <c r="AE165" i="6" s="1"/>
  <c r="R189" i="6"/>
  <c r="U189" i="6"/>
  <c r="R85" i="6"/>
  <c r="U78" i="6"/>
  <c r="R81" i="6"/>
  <c r="U86" i="6"/>
  <c r="R89" i="6"/>
  <c r="U94" i="6"/>
  <c r="R97" i="6"/>
  <c r="U102" i="6"/>
  <c r="R105" i="6"/>
  <c r="U125" i="6"/>
  <c r="R134" i="6"/>
  <c r="U138" i="6"/>
  <c r="U143" i="6"/>
  <c r="U148" i="6"/>
  <c r="R148" i="6"/>
  <c r="U151" i="6"/>
  <c r="Y166" i="6"/>
  <c r="AB166" i="6" s="1"/>
  <c r="AC166" i="6" s="1"/>
  <c r="Y123" i="6"/>
  <c r="AB123" i="6" s="1"/>
  <c r="AC123" i="6" s="1"/>
  <c r="AE123" i="6" s="1"/>
  <c r="Y125" i="6"/>
  <c r="AB125" i="6" s="1"/>
  <c r="AC125" i="6" s="1"/>
  <c r="AE125" i="6" s="1"/>
  <c r="U133" i="6"/>
  <c r="AE141" i="6"/>
  <c r="Y153" i="6"/>
  <c r="AB153" i="6" s="1"/>
  <c r="AC153" i="6" s="1"/>
  <c r="AE153" i="6" s="1"/>
  <c r="U154" i="6"/>
  <c r="R154" i="6"/>
  <c r="R165" i="6"/>
  <c r="U165" i="6"/>
  <c r="Y169" i="6"/>
  <c r="AB169" i="6" s="1"/>
  <c r="AC169" i="6" s="1"/>
  <c r="AE169" i="6" s="1"/>
  <c r="Y111" i="6"/>
  <c r="AB111" i="6" s="1"/>
  <c r="AC111" i="6" s="1"/>
  <c r="AE111" i="6" s="1"/>
  <c r="AJ111" i="6" s="1"/>
  <c r="AK111" i="6" s="1"/>
  <c r="U113" i="6"/>
  <c r="Y115" i="6"/>
  <c r="AB115" i="6" s="1"/>
  <c r="AC115" i="6" s="1"/>
  <c r="AE115" i="6" s="1"/>
  <c r="AE124" i="6"/>
  <c r="AJ124" i="6" s="1"/>
  <c r="AK124" i="6" s="1"/>
  <c r="Y131" i="6"/>
  <c r="AB131" i="6" s="1"/>
  <c r="AC131" i="6" s="1"/>
  <c r="AE131" i="6" s="1"/>
  <c r="Y133" i="6"/>
  <c r="AB133" i="6" s="1"/>
  <c r="AC133" i="6" s="1"/>
  <c r="AE133" i="6" s="1"/>
  <c r="U141" i="6"/>
  <c r="AJ141" i="6" s="1"/>
  <c r="AK141" i="6" s="1"/>
  <c r="U142" i="6"/>
  <c r="AE149" i="6"/>
  <c r="AJ149" i="6" s="1"/>
  <c r="AK149" i="6" s="1"/>
  <c r="Y119" i="6"/>
  <c r="AB119" i="6" s="1"/>
  <c r="AC119" i="6" s="1"/>
  <c r="AE119" i="6" s="1"/>
  <c r="U121" i="6"/>
  <c r="Y127" i="6"/>
  <c r="AB127" i="6" s="1"/>
  <c r="AC127" i="6" s="1"/>
  <c r="AE127" i="6" s="1"/>
  <c r="AJ127" i="6" s="1"/>
  <c r="AK127" i="6" s="1"/>
  <c r="U129" i="6"/>
  <c r="Y135" i="6"/>
  <c r="AB135" i="6" s="1"/>
  <c r="AC135" i="6" s="1"/>
  <c r="AE135" i="6" s="1"/>
  <c r="AJ135" i="6" s="1"/>
  <c r="AK135" i="6" s="1"/>
  <c r="U137" i="6"/>
  <c r="Y143" i="6"/>
  <c r="AB143" i="6" s="1"/>
  <c r="AC143" i="6" s="1"/>
  <c r="AE143" i="6" s="1"/>
  <c r="U145" i="6"/>
  <c r="Y151" i="6"/>
  <c r="AB151" i="6" s="1"/>
  <c r="AC151" i="6" s="1"/>
  <c r="AE151" i="6" s="1"/>
  <c r="AE152" i="6"/>
  <c r="U155" i="6"/>
  <c r="AE158" i="6"/>
  <c r="AJ158" i="6" s="1"/>
  <c r="AK158" i="6" s="1"/>
  <c r="U171" i="6"/>
  <c r="U173" i="6"/>
  <c r="Y177" i="6"/>
  <c r="AB177" i="6" s="1"/>
  <c r="AC177" i="6" s="1"/>
  <c r="AE177" i="6" s="1"/>
  <c r="AJ177" i="6" s="1"/>
  <c r="AK177" i="6" s="1"/>
  <c r="Y188" i="6"/>
  <c r="AB188" i="6" s="1"/>
  <c r="AC188" i="6" s="1"/>
  <c r="AE188" i="6" s="1"/>
  <c r="Y189" i="6"/>
  <c r="AB189" i="6" s="1"/>
  <c r="AC189" i="6" s="1"/>
  <c r="AE189" i="6" s="1"/>
  <c r="R160" i="6"/>
  <c r="U160" i="6"/>
  <c r="R166" i="6"/>
  <c r="U166" i="6"/>
  <c r="AJ169" i="6"/>
  <c r="AK169" i="6" s="1"/>
  <c r="Y170" i="6"/>
  <c r="AB170" i="6" s="1"/>
  <c r="AC170" i="6" s="1"/>
  <c r="AE170" i="6" s="1"/>
  <c r="AJ170" i="6" s="1"/>
  <c r="AK170" i="6" s="1"/>
  <c r="R174" i="6"/>
  <c r="U174" i="6"/>
  <c r="U153" i="6"/>
  <c r="AJ153" i="6" s="1"/>
  <c r="AK153" i="6" s="1"/>
  <c r="Y157" i="6"/>
  <c r="AB157" i="6" s="1"/>
  <c r="AC157" i="6" s="1"/>
  <c r="AE157" i="6" s="1"/>
  <c r="Y161" i="6"/>
  <c r="AB161" i="6" s="1"/>
  <c r="AC161" i="6" s="1"/>
  <c r="AE161" i="6" s="1"/>
  <c r="AJ161" i="6" s="1"/>
  <c r="AK161" i="6" s="1"/>
  <c r="U163" i="6"/>
  <c r="U164" i="6"/>
  <c r="U167" i="6"/>
  <c r="Y181" i="6"/>
  <c r="AB181" i="6" s="1"/>
  <c r="AC181" i="6" s="1"/>
  <c r="AE181" i="6" s="1"/>
  <c r="AJ181" i="6" s="1"/>
  <c r="AK181" i="6" s="1"/>
  <c r="U159" i="6"/>
  <c r="AE166" i="6"/>
  <c r="Y174" i="6"/>
  <c r="AB174" i="6" s="1"/>
  <c r="AC174" i="6" s="1"/>
  <c r="AE174" i="6" s="1"/>
  <c r="R180" i="6"/>
  <c r="U180" i="6"/>
  <c r="Y194" i="6"/>
  <c r="AB194" i="6" s="1"/>
  <c r="AC194" i="6" s="1"/>
  <c r="AE194" i="6" s="1"/>
  <c r="Y173" i="6"/>
  <c r="AB173" i="6" s="1"/>
  <c r="AC173" i="6" s="1"/>
  <c r="AE173" i="6" s="1"/>
  <c r="U175" i="6"/>
  <c r="Y182" i="6"/>
  <c r="AB182" i="6" s="1"/>
  <c r="AC182" i="6" s="1"/>
  <c r="AE182" i="6" s="1"/>
  <c r="AJ182" i="6" s="1"/>
  <c r="AK182" i="6" s="1"/>
  <c r="U190" i="6"/>
  <c r="Y180" i="6"/>
  <c r="AB180" i="6" s="1"/>
  <c r="AC180" i="6" s="1"/>
  <c r="AE180" i="6" s="1"/>
  <c r="Y190" i="6"/>
  <c r="AB190" i="6" s="1"/>
  <c r="AC190" i="6" s="1"/>
  <c r="AE190" i="6" s="1"/>
  <c r="U178" i="6"/>
  <c r="Y184" i="6"/>
  <c r="AB184" i="6" s="1"/>
  <c r="AC184" i="6" s="1"/>
  <c r="AE184" i="6" s="1"/>
  <c r="AJ184" i="6" s="1"/>
  <c r="AK184" i="6" s="1"/>
  <c r="U186" i="6"/>
  <c r="AJ186" i="6" s="1"/>
  <c r="AK186" i="6" s="1"/>
  <c r="Y192" i="6"/>
  <c r="AB192" i="6" s="1"/>
  <c r="AC192" i="6" s="1"/>
  <c r="AE192" i="6" s="1"/>
  <c r="AJ192" i="6" s="1"/>
  <c r="AK192" i="6" s="1"/>
  <c r="U194" i="6"/>
  <c r="AB35" i="6" l="1"/>
  <c r="AC35" i="6" s="1"/>
  <c r="AE35" i="6" s="1"/>
  <c r="AJ194" i="6"/>
  <c r="AK194" i="6" s="1"/>
  <c r="AJ180" i="6"/>
  <c r="AK180" i="6" s="1"/>
  <c r="AB66" i="6"/>
  <c r="AC66" i="6" s="1"/>
  <c r="AE66" i="6" s="1"/>
  <c r="AB48" i="6"/>
  <c r="AC48" i="6" s="1"/>
  <c r="AE48" i="6" s="1"/>
  <c r="AB43" i="6"/>
  <c r="AC43" i="6" s="1"/>
  <c r="AE43" i="6" s="1"/>
  <c r="AB32" i="6"/>
  <c r="AC32" i="6" s="1"/>
  <c r="AE32" i="6" s="1"/>
  <c r="AB27" i="6"/>
  <c r="Y37" i="6"/>
  <c r="Y54" i="6"/>
  <c r="Y93" i="6"/>
  <c r="Y78" i="6"/>
  <c r="Y145" i="6"/>
  <c r="Y34" i="6"/>
  <c r="Y101" i="6"/>
  <c r="Y86" i="6"/>
  <c r="Y74" i="6"/>
  <c r="Y106" i="6"/>
  <c r="Y121" i="6"/>
  <c r="Y79" i="6"/>
  <c r="Y95" i="6"/>
  <c r="Y109" i="6"/>
  <c r="Y120" i="6"/>
  <c r="Y136" i="6"/>
  <c r="Y159" i="6"/>
  <c r="Y187" i="6"/>
  <c r="Y179" i="6"/>
  <c r="Y160" i="6"/>
  <c r="Y193" i="6"/>
  <c r="Y45" i="6"/>
  <c r="Y148" i="6"/>
  <c r="Y52" i="6"/>
  <c r="Y47" i="6"/>
  <c r="Y36" i="6"/>
  <c r="Y116" i="6"/>
  <c r="AO181" i="6"/>
  <c r="AL181" i="6"/>
  <c r="AN181" i="6"/>
  <c r="AO161" i="6"/>
  <c r="AN161" i="6"/>
  <c r="AL161" i="6"/>
  <c r="AO192" i="6"/>
  <c r="AN192" i="6"/>
  <c r="AL192" i="6"/>
  <c r="AL182" i="6"/>
  <c r="AO182" i="6"/>
  <c r="AN182" i="6"/>
  <c r="AO184" i="6"/>
  <c r="AL184" i="6"/>
  <c r="AN184" i="6"/>
  <c r="AL170" i="6"/>
  <c r="AO170" i="6"/>
  <c r="AN170" i="6"/>
  <c r="AO153" i="6"/>
  <c r="AL153" i="6"/>
  <c r="AN153" i="6"/>
  <c r="AO111" i="6"/>
  <c r="AL111" i="6"/>
  <c r="AN111" i="6"/>
  <c r="AL73" i="6"/>
  <c r="AN73" i="6"/>
  <c r="AO73" i="6"/>
  <c r="AL89" i="6"/>
  <c r="AN89" i="6"/>
  <c r="AO89" i="6"/>
  <c r="AO51" i="6"/>
  <c r="AN51" i="6"/>
  <c r="AL51" i="6"/>
  <c r="R17" i="6"/>
  <c r="AO180" i="6"/>
  <c r="AN180" i="6"/>
  <c r="AL180" i="6"/>
  <c r="AO169" i="6"/>
  <c r="AN169" i="6"/>
  <c r="AL169" i="6"/>
  <c r="AO127" i="6"/>
  <c r="AL127" i="6"/>
  <c r="AN127" i="6"/>
  <c r="AL141" i="6"/>
  <c r="AN141" i="6"/>
  <c r="AO141" i="6"/>
  <c r="AO124" i="6"/>
  <c r="AN124" i="6"/>
  <c r="AL124" i="6"/>
  <c r="AL117" i="6"/>
  <c r="AN117" i="6"/>
  <c r="AO117" i="6"/>
  <c r="AL97" i="6"/>
  <c r="AO97" i="6"/>
  <c r="AN97" i="6"/>
  <c r="AO68" i="6"/>
  <c r="AL68" i="6"/>
  <c r="AN68" i="6"/>
  <c r="AL186" i="6"/>
  <c r="AO186" i="6"/>
  <c r="AN186" i="6"/>
  <c r="AL177" i="6"/>
  <c r="AO177" i="6"/>
  <c r="AN177" i="6"/>
  <c r="AJ190" i="6"/>
  <c r="AK190" i="6" s="1"/>
  <c r="AJ174" i="6"/>
  <c r="AK174" i="6" s="1"/>
  <c r="AO135" i="6"/>
  <c r="AL135" i="6"/>
  <c r="AN135" i="6"/>
  <c r="AO64" i="6"/>
  <c r="AN64" i="6"/>
  <c r="AL64" i="6"/>
  <c r="AL194" i="6"/>
  <c r="AO194" i="6"/>
  <c r="AN194" i="6"/>
  <c r="AL149" i="6"/>
  <c r="AN149" i="6"/>
  <c r="AO149" i="6"/>
  <c r="AJ143" i="6"/>
  <c r="AK143" i="6" s="1"/>
  <c r="AL105" i="6"/>
  <c r="AO105" i="6"/>
  <c r="AN105" i="6"/>
  <c r="AO132" i="6"/>
  <c r="AN132" i="6"/>
  <c r="AL132" i="6"/>
  <c r="AL81" i="6"/>
  <c r="AO81" i="6"/>
  <c r="AN81" i="6"/>
  <c r="AJ166" i="6"/>
  <c r="AK166" i="6" s="1"/>
  <c r="AJ173" i="6"/>
  <c r="AK173" i="6" s="1"/>
  <c r="AJ152" i="6"/>
  <c r="AK152" i="6" s="1"/>
  <c r="AJ115" i="6"/>
  <c r="AK115" i="6" s="1"/>
  <c r="AJ131" i="6"/>
  <c r="AK131" i="6" s="1"/>
  <c r="AJ104" i="6"/>
  <c r="AK104" i="6" s="1"/>
  <c r="AJ96" i="6"/>
  <c r="AK96" i="6" s="1"/>
  <c r="AJ88" i="6"/>
  <c r="AK88" i="6" s="1"/>
  <c r="AJ80" i="6"/>
  <c r="AK80" i="6" s="1"/>
  <c r="AB53" i="6"/>
  <c r="AC53" i="6" s="1"/>
  <c r="AE53" i="6" s="1"/>
  <c r="AJ43" i="6"/>
  <c r="AK43" i="6" s="1"/>
  <c r="AB29" i="6"/>
  <c r="AC29" i="6" s="1"/>
  <c r="AE29" i="6" s="1"/>
  <c r="AJ32" i="6"/>
  <c r="AK32" i="6" s="1"/>
  <c r="AB70" i="6"/>
  <c r="AC70" i="6" s="1"/>
  <c r="AE70" i="6" s="1"/>
  <c r="AB112" i="6"/>
  <c r="AC112" i="6" s="1"/>
  <c r="AE112" i="6" s="1"/>
  <c r="AJ112" i="6" s="1"/>
  <c r="AK112" i="6" s="1"/>
  <c r="AB94" i="6"/>
  <c r="AC94" i="6" s="1"/>
  <c r="AE94" i="6" s="1"/>
  <c r="AJ94" i="6" s="1"/>
  <c r="AK94" i="6" s="1"/>
  <c r="AB134" i="6"/>
  <c r="AC134" i="6" s="1"/>
  <c r="AE134" i="6" s="1"/>
  <c r="AJ134" i="6" s="1"/>
  <c r="AK134" i="6" s="1"/>
  <c r="AB42" i="6"/>
  <c r="AC42" i="6" s="1"/>
  <c r="AE42" i="6" s="1"/>
  <c r="AB137" i="6"/>
  <c r="AC137" i="6" s="1"/>
  <c r="AE137" i="6" s="1"/>
  <c r="AJ137" i="6" s="1"/>
  <c r="AK137" i="6" s="1"/>
  <c r="AB102" i="6"/>
  <c r="AC102" i="6" s="1"/>
  <c r="AE102" i="6" s="1"/>
  <c r="AJ102" i="6" s="1"/>
  <c r="AK102" i="6" s="1"/>
  <c r="AB82" i="6"/>
  <c r="AC82" i="6" s="1"/>
  <c r="AE82" i="6" s="1"/>
  <c r="AJ82" i="6" s="1"/>
  <c r="AK82" i="6" s="1"/>
  <c r="AB167" i="6"/>
  <c r="AC167" i="6" s="1"/>
  <c r="AE167" i="6" s="1"/>
  <c r="AJ167" i="6" s="1"/>
  <c r="AK167" i="6" s="1"/>
  <c r="AB150" i="6"/>
  <c r="AC150" i="6" s="1"/>
  <c r="AE150" i="6" s="1"/>
  <c r="AJ150" i="6" s="1"/>
  <c r="AK150" i="6" s="1"/>
  <c r="AB83" i="6"/>
  <c r="AC83" i="6" s="1"/>
  <c r="AE83" i="6" s="1"/>
  <c r="AJ83" i="6" s="1"/>
  <c r="AK83" i="6" s="1"/>
  <c r="AB99" i="6"/>
  <c r="AC99" i="6" s="1"/>
  <c r="AE99" i="6" s="1"/>
  <c r="AB126" i="6"/>
  <c r="AC126" i="6" s="1"/>
  <c r="AE126" i="6" s="1"/>
  <c r="AJ126" i="6" s="1"/>
  <c r="AK126" i="6" s="1"/>
  <c r="AB122" i="6"/>
  <c r="AC122" i="6" s="1"/>
  <c r="AE122" i="6" s="1"/>
  <c r="AJ122" i="6" s="1"/>
  <c r="AK122" i="6" s="1"/>
  <c r="AB138" i="6"/>
  <c r="AC138" i="6" s="1"/>
  <c r="AE138" i="6" s="1"/>
  <c r="AJ138" i="6" s="1"/>
  <c r="AK138" i="6" s="1"/>
  <c r="AB163" i="6"/>
  <c r="AC163" i="6" s="1"/>
  <c r="AE163" i="6" s="1"/>
  <c r="AJ163" i="6" s="1"/>
  <c r="AK163" i="6" s="1"/>
  <c r="AB162" i="6"/>
  <c r="AC162" i="6" s="1"/>
  <c r="AE162" i="6" s="1"/>
  <c r="AJ162" i="6" s="1"/>
  <c r="AK162" i="6" s="1"/>
  <c r="AB183" i="6"/>
  <c r="AC183" i="6" s="1"/>
  <c r="AE183" i="6" s="1"/>
  <c r="AJ183" i="6" s="1"/>
  <c r="AK183" i="6" s="1"/>
  <c r="AB168" i="6"/>
  <c r="AC168" i="6" s="1"/>
  <c r="AE168" i="6" s="1"/>
  <c r="AJ168" i="6" s="1"/>
  <c r="AK168" i="6" s="1"/>
  <c r="AJ108" i="6"/>
  <c r="AK108" i="6" s="1"/>
  <c r="AJ76" i="6"/>
  <c r="AK76" i="6" s="1"/>
  <c r="AJ60" i="6"/>
  <c r="AK60" i="6" s="1"/>
  <c r="AB55" i="6"/>
  <c r="AC55" i="6" s="1"/>
  <c r="AE55" i="6" s="1"/>
  <c r="AJ55" i="6" s="1"/>
  <c r="AK55" i="6" s="1"/>
  <c r="AB47" i="6"/>
  <c r="AC47" i="6" s="1"/>
  <c r="AE47" i="6" s="1"/>
  <c r="AJ47" i="6" s="1"/>
  <c r="AK47" i="6" s="1"/>
  <c r="AJ42" i="6"/>
  <c r="AK42" i="6" s="1"/>
  <c r="AB39" i="6"/>
  <c r="AC39" i="6" s="1"/>
  <c r="AE39" i="6" s="1"/>
  <c r="AJ39" i="6" s="1"/>
  <c r="AK39" i="6" s="1"/>
  <c r="AJ29" i="6"/>
  <c r="AK29" i="6" s="1"/>
  <c r="AB61" i="6"/>
  <c r="AC61" i="6" s="1"/>
  <c r="AE61" i="6" s="1"/>
  <c r="AJ61" i="6" s="1"/>
  <c r="AK61" i="6" s="1"/>
  <c r="AJ72" i="6"/>
  <c r="AK72" i="6" s="1"/>
  <c r="AJ28" i="6"/>
  <c r="AK28" i="6" s="1"/>
  <c r="AB65" i="6"/>
  <c r="AC65" i="6" s="1"/>
  <c r="AE65" i="6" s="1"/>
  <c r="AJ65" i="6" s="1"/>
  <c r="AK65" i="6" s="1"/>
  <c r="AB37" i="6"/>
  <c r="AC37" i="6" s="1"/>
  <c r="AE37" i="6" s="1"/>
  <c r="AJ37" i="6" s="1"/>
  <c r="AK37" i="6" s="1"/>
  <c r="AB38" i="6"/>
  <c r="AC38" i="6" s="1"/>
  <c r="AE38" i="6" s="1"/>
  <c r="AJ38" i="6" s="1"/>
  <c r="AK38" i="6" s="1"/>
  <c r="AB77" i="6"/>
  <c r="AC77" i="6" s="1"/>
  <c r="AE77" i="6" s="1"/>
  <c r="AJ77" i="6" s="1"/>
  <c r="AK77" i="6" s="1"/>
  <c r="AB154" i="6"/>
  <c r="AC154" i="6" s="1"/>
  <c r="AE154" i="6" s="1"/>
  <c r="AB114" i="6"/>
  <c r="AC114" i="6" s="1"/>
  <c r="AE114" i="6" s="1"/>
  <c r="AJ114" i="6" s="1"/>
  <c r="AK114" i="6" s="1"/>
  <c r="AB142" i="6"/>
  <c r="AC142" i="6" s="1"/>
  <c r="AE142" i="6" s="1"/>
  <c r="AJ142" i="6" s="1"/>
  <c r="AK142" i="6" s="1"/>
  <c r="AB50" i="6"/>
  <c r="AC50" i="6" s="1"/>
  <c r="AE50" i="6" s="1"/>
  <c r="AJ50" i="6" s="1"/>
  <c r="AK50" i="6" s="1"/>
  <c r="AB59" i="6"/>
  <c r="AC59" i="6" s="1"/>
  <c r="AE59" i="6" s="1"/>
  <c r="AJ59" i="6" s="1"/>
  <c r="AK59" i="6" s="1"/>
  <c r="AB63" i="6"/>
  <c r="AC63" i="6" s="1"/>
  <c r="AE63" i="6" s="1"/>
  <c r="AJ63" i="6" s="1"/>
  <c r="AK63" i="6" s="1"/>
  <c r="AB90" i="6"/>
  <c r="AC90" i="6" s="1"/>
  <c r="AE90" i="6" s="1"/>
  <c r="AJ90" i="6" s="1"/>
  <c r="AK90" i="6" s="1"/>
  <c r="AB110" i="6"/>
  <c r="AC110" i="6" s="1"/>
  <c r="AE110" i="6" s="1"/>
  <c r="AB175" i="6"/>
  <c r="AC175" i="6" s="1"/>
  <c r="AE175" i="6" s="1"/>
  <c r="AJ175" i="6" s="1"/>
  <c r="AK175" i="6" s="1"/>
  <c r="AB87" i="6"/>
  <c r="AC87" i="6" s="1"/>
  <c r="AE87" i="6" s="1"/>
  <c r="AJ87" i="6" s="1"/>
  <c r="AK87" i="6" s="1"/>
  <c r="AB103" i="6"/>
  <c r="AC103" i="6" s="1"/>
  <c r="AE103" i="6" s="1"/>
  <c r="AJ103" i="6" s="1"/>
  <c r="AK103" i="6" s="1"/>
  <c r="AB129" i="6"/>
  <c r="AC129" i="6" s="1"/>
  <c r="AE129" i="6" s="1"/>
  <c r="AJ129" i="6" s="1"/>
  <c r="AK129" i="6" s="1"/>
  <c r="AB128" i="6"/>
  <c r="AC128" i="6" s="1"/>
  <c r="AE128" i="6" s="1"/>
  <c r="AJ128" i="6" s="1"/>
  <c r="AK128" i="6" s="1"/>
  <c r="AB144" i="6"/>
  <c r="AC144" i="6" s="1"/>
  <c r="AE144" i="6" s="1"/>
  <c r="AJ144" i="6" s="1"/>
  <c r="AK144" i="6" s="1"/>
  <c r="AB164" i="6"/>
  <c r="AC164" i="6" s="1"/>
  <c r="AE164" i="6" s="1"/>
  <c r="AJ164" i="6" s="1"/>
  <c r="AK164" i="6" s="1"/>
  <c r="AB171" i="6"/>
  <c r="AC171" i="6" s="1"/>
  <c r="AE171" i="6" s="1"/>
  <c r="AJ171" i="6" s="1"/>
  <c r="AK171" i="6" s="1"/>
  <c r="AB185" i="6"/>
  <c r="AC185" i="6" s="1"/>
  <c r="AE185" i="6" s="1"/>
  <c r="AJ185" i="6" s="1"/>
  <c r="AK185" i="6" s="1"/>
  <c r="AB176" i="6"/>
  <c r="AC176" i="6" s="1"/>
  <c r="AE176" i="6" s="1"/>
  <c r="AJ176" i="6" s="1"/>
  <c r="AK176" i="6" s="1"/>
  <c r="AB113" i="6"/>
  <c r="AC113" i="6" s="1"/>
  <c r="AE113" i="6" s="1"/>
  <c r="AJ113" i="6" s="1"/>
  <c r="AK113" i="6" s="1"/>
  <c r="AJ92" i="6"/>
  <c r="AK92" i="6" s="1"/>
  <c r="AN158" i="6"/>
  <c r="AO158" i="6"/>
  <c r="AL158" i="6"/>
  <c r="AJ165" i="6"/>
  <c r="AK165" i="6" s="1"/>
  <c r="AJ154" i="6"/>
  <c r="AK154" i="6" s="1"/>
  <c r="AJ133" i="6"/>
  <c r="AK133" i="6" s="1"/>
  <c r="AJ151" i="6"/>
  <c r="AK151" i="6" s="1"/>
  <c r="AJ125" i="6"/>
  <c r="AK125" i="6" s="1"/>
  <c r="AJ157" i="6"/>
  <c r="AK157" i="6" s="1"/>
  <c r="AO139" i="6"/>
  <c r="AN139" i="6"/>
  <c r="AL139" i="6"/>
  <c r="AJ119" i="6"/>
  <c r="AK119" i="6" s="1"/>
  <c r="AJ188" i="6"/>
  <c r="AK188" i="6" s="1"/>
  <c r="AJ147" i="6"/>
  <c r="AK147" i="6" s="1"/>
  <c r="AC27" i="6"/>
  <c r="AJ99" i="6"/>
  <c r="AK99" i="6" s="1"/>
  <c r="U17" i="6"/>
  <c r="AB46" i="6"/>
  <c r="AC46" i="6" s="1"/>
  <c r="AE46" i="6" s="1"/>
  <c r="AJ46" i="6" s="1"/>
  <c r="AK46" i="6" s="1"/>
  <c r="AB85" i="6"/>
  <c r="AC85" i="6" s="1"/>
  <c r="AE85" i="6" s="1"/>
  <c r="AJ85" i="6" s="1"/>
  <c r="AK85" i="6" s="1"/>
  <c r="AB155" i="6"/>
  <c r="AC155" i="6" s="1"/>
  <c r="AE155" i="6" s="1"/>
  <c r="AJ155" i="6" s="1"/>
  <c r="AK155" i="6" s="1"/>
  <c r="AB140" i="6"/>
  <c r="AC140" i="6" s="1"/>
  <c r="AE140" i="6" s="1"/>
  <c r="AJ140" i="6" s="1"/>
  <c r="AK140" i="6" s="1"/>
  <c r="AB30" i="6"/>
  <c r="AC30" i="6" s="1"/>
  <c r="AE30" i="6" s="1"/>
  <c r="AJ30" i="6" s="1"/>
  <c r="AK30" i="6" s="1"/>
  <c r="AB62" i="6"/>
  <c r="AC62" i="6" s="1"/>
  <c r="AE62" i="6" s="1"/>
  <c r="AJ62" i="6" s="1"/>
  <c r="AK62" i="6" s="1"/>
  <c r="AB67" i="6"/>
  <c r="AC67" i="6" s="1"/>
  <c r="AE67" i="6" s="1"/>
  <c r="AJ67" i="6" s="1"/>
  <c r="AK67" i="6" s="1"/>
  <c r="AB71" i="6"/>
  <c r="AC71" i="6" s="1"/>
  <c r="AE71" i="6" s="1"/>
  <c r="AJ71" i="6" s="1"/>
  <c r="AK71" i="6" s="1"/>
  <c r="AB98" i="6"/>
  <c r="AC98" i="6" s="1"/>
  <c r="AE98" i="6" s="1"/>
  <c r="AJ98" i="6" s="1"/>
  <c r="AK98" i="6" s="1"/>
  <c r="AB118" i="6"/>
  <c r="AC118" i="6" s="1"/>
  <c r="AE118" i="6" s="1"/>
  <c r="AJ118" i="6" s="1"/>
  <c r="AK118" i="6" s="1"/>
  <c r="AB75" i="6"/>
  <c r="AC75" i="6" s="1"/>
  <c r="AE75" i="6" s="1"/>
  <c r="AJ75" i="6" s="1"/>
  <c r="AK75" i="6" s="1"/>
  <c r="AB91" i="6"/>
  <c r="AC91" i="6" s="1"/>
  <c r="AE91" i="6" s="1"/>
  <c r="AJ91" i="6" s="1"/>
  <c r="AK91" i="6" s="1"/>
  <c r="AB107" i="6"/>
  <c r="AC107" i="6" s="1"/>
  <c r="AE107" i="6" s="1"/>
  <c r="AJ107" i="6" s="1"/>
  <c r="AK107" i="6" s="1"/>
  <c r="AB156" i="6"/>
  <c r="AC156" i="6" s="1"/>
  <c r="AE156" i="6" s="1"/>
  <c r="AJ156" i="6" s="1"/>
  <c r="AK156" i="6" s="1"/>
  <c r="AB130" i="6"/>
  <c r="AC130" i="6" s="1"/>
  <c r="AE130" i="6" s="1"/>
  <c r="AJ130" i="6" s="1"/>
  <c r="AK130" i="6" s="1"/>
  <c r="AB146" i="6"/>
  <c r="AC146" i="6" s="1"/>
  <c r="AE146" i="6" s="1"/>
  <c r="AJ146" i="6" s="1"/>
  <c r="AK146" i="6" s="1"/>
  <c r="AB178" i="6"/>
  <c r="AC178" i="6" s="1"/>
  <c r="AE178" i="6" s="1"/>
  <c r="AJ178" i="6" s="1"/>
  <c r="AK178" i="6" s="1"/>
  <c r="AB172" i="6"/>
  <c r="AC172" i="6" s="1"/>
  <c r="AE172" i="6" s="1"/>
  <c r="AJ172" i="6" s="1"/>
  <c r="AK172" i="6" s="1"/>
  <c r="AB195" i="6"/>
  <c r="AC195" i="6" s="1"/>
  <c r="AE195" i="6" s="1"/>
  <c r="AJ195" i="6" s="1"/>
  <c r="AK195" i="6" s="1"/>
  <c r="AB191" i="6"/>
  <c r="AC191" i="6" s="1"/>
  <c r="AE191" i="6" s="1"/>
  <c r="AJ191" i="6" s="1"/>
  <c r="AK191" i="6" s="1"/>
  <c r="AJ110" i="6"/>
  <c r="AK110" i="6" s="1"/>
  <c r="AB45" i="6"/>
  <c r="AC45" i="6" s="1"/>
  <c r="AE45" i="6" s="1"/>
  <c r="AJ84" i="6"/>
  <c r="AK84" i="6" s="1"/>
  <c r="AB148" i="6"/>
  <c r="AC148" i="6" s="1"/>
  <c r="AE148" i="6" s="1"/>
  <c r="AJ148" i="6" s="1"/>
  <c r="AK148" i="6" s="1"/>
  <c r="AB69" i="6"/>
  <c r="AC69" i="6" s="1"/>
  <c r="AE69" i="6" s="1"/>
  <c r="AJ69" i="6" s="1"/>
  <c r="AK69" i="6" s="1"/>
  <c r="AJ53" i="6"/>
  <c r="AK53" i="6" s="1"/>
  <c r="AJ45" i="6"/>
  <c r="AK45" i="6" s="1"/>
  <c r="AJ40" i="6"/>
  <c r="AK40" i="6" s="1"/>
  <c r="AB31" i="6"/>
  <c r="AC31" i="6" s="1"/>
  <c r="AE31" i="6" s="1"/>
  <c r="AJ31" i="6" s="1"/>
  <c r="AK31" i="6" s="1"/>
  <c r="AB116" i="6"/>
  <c r="AC116" i="6" s="1"/>
  <c r="AE116" i="6" s="1"/>
  <c r="AJ116" i="6" s="1"/>
  <c r="AK116" i="6" s="1"/>
  <c r="AB57" i="6"/>
  <c r="AC57" i="6" s="1"/>
  <c r="AE57" i="6" s="1"/>
  <c r="AJ57" i="6" s="1"/>
  <c r="AK57" i="6" s="1"/>
  <c r="AB49" i="6"/>
  <c r="AC49" i="6" s="1"/>
  <c r="AE49" i="6" s="1"/>
  <c r="AJ49" i="6" s="1"/>
  <c r="AK49" i="6" s="1"/>
  <c r="AJ189" i="6"/>
  <c r="AK189" i="6" s="1"/>
  <c r="AJ70" i="6"/>
  <c r="AK70" i="6" s="1"/>
  <c r="AJ123" i="6"/>
  <c r="AK123" i="6" s="1"/>
  <c r="AJ66" i="6"/>
  <c r="AK66" i="6" s="1"/>
  <c r="AB58" i="6"/>
  <c r="AC58" i="6" s="1"/>
  <c r="AE58" i="6" s="1"/>
  <c r="AJ58" i="6" s="1"/>
  <c r="AK58" i="6" s="1"/>
  <c r="AJ35" i="6"/>
  <c r="AK35" i="6" s="1"/>
  <c r="AB54" i="6"/>
  <c r="AC54" i="6" s="1"/>
  <c r="AE54" i="6" s="1"/>
  <c r="AJ54" i="6" s="1"/>
  <c r="AK54" i="6" s="1"/>
  <c r="AB93" i="6"/>
  <c r="AC93" i="6" s="1"/>
  <c r="AE93" i="6" s="1"/>
  <c r="AJ93" i="6" s="1"/>
  <c r="AK93" i="6" s="1"/>
  <c r="AB78" i="6"/>
  <c r="AC78" i="6" s="1"/>
  <c r="AE78" i="6" s="1"/>
  <c r="AJ78" i="6" s="1"/>
  <c r="AK78" i="6" s="1"/>
  <c r="AB145" i="6"/>
  <c r="AC145" i="6" s="1"/>
  <c r="AE145" i="6" s="1"/>
  <c r="AJ145" i="6" s="1"/>
  <c r="AK145" i="6" s="1"/>
  <c r="AB34" i="6"/>
  <c r="AC34" i="6" s="1"/>
  <c r="AE34" i="6" s="1"/>
  <c r="AJ34" i="6" s="1"/>
  <c r="AK34" i="6" s="1"/>
  <c r="AB101" i="6"/>
  <c r="AC101" i="6" s="1"/>
  <c r="AE101" i="6" s="1"/>
  <c r="AJ101" i="6" s="1"/>
  <c r="AK101" i="6" s="1"/>
  <c r="AB86" i="6"/>
  <c r="AC86" i="6" s="1"/>
  <c r="AE86" i="6" s="1"/>
  <c r="AJ86" i="6" s="1"/>
  <c r="AK86" i="6" s="1"/>
  <c r="AB74" i="6"/>
  <c r="AC74" i="6" s="1"/>
  <c r="AE74" i="6" s="1"/>
  <c r="AJ74" i="6" s="1"/>
  <c r="AK74" i="6" s="1"/>
  <c r="AB106" i="6"/>
  <c r="AC106" i="6" s="1"/>
  <c r="AE106" i="6" s="1"/>
  <c r="AJ106" i="6" s="1"/>
  <c r="AK106" i="6" s="1"/>
  <c r="AB121" i="6"/>
  <c r="AC121" i="6" s="1"/>
  <c r="AE121" i="6" s="1"/>
  <c r="AJ121" i="6" s="1"/>
  <c r="AK121" i="6" s="1"/>
  <c r="AB79" i="6"/>
  <c r="AC79" i="6" s="1"/>
  <c r="AE79" i="6" s="1"/>
  <c r="AJ79" i="6" s="1"/>
  <c r="AK79" i="6" s="1"/>
  <c r="AB95" i="6"/>
  <c r="AC95" i="6" s="1"/>
  <c r="AE95" i="6" s="1"/>
  <c r="AJ95" i="6" s="1"/>
  <c r="AK95" i="6" s="1"/>
  <c r="AB109" i="6"/>
  <c r="AC109" i="6" s="1"/>
  <c r="AE109" i="6" s="1"/>
  <c r="AJ109" i="6" s="1"/>
  <c r="AK109" i="6" s="1"/>
  <c r="AB120" i="6"/>
  <c r="AC120" i="6" s="1"/>
  <c r="AE120" i="6" s="1"/>
  <c r="AJ120" i="6" s="1"/>
  <c r="AK120" i="6" s="1"/>
  <c r="AB136" i="6"/>
  <c r="AC136" i="6" s="1"/>
  <c r="AE136" i="6" s="1"/>
  <c r="AJ136" i="6" s="1"/>
  <c r="AK136" i="6" s="1"/>
  <c r="AB159" i="6"/>
  <c r="AC159" i="6" s="1"/>
  <c r="AE159" i="6" s="1"/>
  <c r="AJ159" i="6" s="1"/>
  <c r="AK159" i="6" s="1"/>
  <c r="AB187" i="6"/>
  <c r="AC187" i="6" s="1"/>
  <c r="AE187" i="6" s="1"/>
  <c r="AJ187" i="6" s="1"/>
  <c r="AK187" i="6" s="1"/>
  <c r="AB179" i="6"/>
  <c r="AC179" i="6" s="1"/>
  <c r="AE179" i="6" s="1"/>
  <c r="AJ179" i="6" s="1"/>
  <c r="AK179" i="6" s="1"/>
  <c r="AB160" i="6"/>
  <c r="AC160" i="6" s="1"/>
  <c r="AE160" i="6" s="1"/>
  <c r="AJ160" i="6" s="1"/>
  <c r="AK160" i="6" s="1"/>
  <c r="AB193" i="6"/>
  <c r="AC193" i="6" s="1"/>
  <c r="AE193" i="6" s="1"/>
  <c r="AJ193" i="6" s="1"/>
  <c r="AK193" i="6" s="1"/>
  <c r="AJ56" i="6"/>
  <c r="AK56" i="6" s="1"/>
  <c r="AB52" i="6"/>
  <c r="AC52" i="6" s="1"/>
  <c r="AE52" i="6" s="1"/>
  <c r="AJ52" i="6" s="1"/>
  <c r="AK52" i="6" s="1"/>
  <c r="AJ48" i="6"/>
  <c r="AK48" i="6" s="1"/>
  <c r="AB44" i="6"/>
  <c r="AC44" i="6" s="1"/>
  <c r="AE44" i="6" s="1"/>
  <c r="AJ44" i="6" s="1"/>
  <c r="AK44" i="6" s="1"/>
  <c r="AB36" i="6"/>
  <c r="AC36" i="6" s="1"/>
  <c r="AE36" i="6" s="1"/>
  <c r="AJ36" i="6" s="1"/>
  <c r="AK36" i="6" s="1"/>
  <c r="AJ100" i="6"/>
  <c r="AK100" i="6" s="1"/>
  <c r="AB41" i="6"/>
  <c r="AC41" i="6" s="1"/>
  <c r="AE41" i="6" s="1"/>
  <c r="AJ41" i="6" s="1"/>
  <c r="AK41" i="6" s="1"/>
  <c r="AB33" i="6"/>
  <c r="AC33" i="6" s="1"/>
  <c r="AE33" i="6" s="1"/>
  <c r="AJ33" i="6" s="1"/>
  <c r="AK33" i="6" s="1"/>
  <c r="AL36" i="6" l="1"/>
  <c r="AO36" i="6"/>
  <c r="AN36" i="6"/>
  <c r="AN34" i="6"/>
  <c r="AL34" i="6"/>
  <c r="AO34" i="6"/>
  <c r="AN54" i="6"/>
  <c r="AL54" i="6"/>
  <c r="AO54" i="6"/>
  <c r="AL49" i="6"/>
  <c r="AN49" i="6"/>
  <c r="AO49" i="6"/>
  <c r="AO148" i="6"/>
  <c r="AN148" i="6"/>
  <c r="AL148" i="6"/>
  <c r="AN191" i="6"/>
  <c r="AO191" i="6"/>
  <c r="AL191" i="6"/>
  <c r="AO91" i="6"/>
  <c r="AN91" i="6"/>
  <c r="AL91" i="6"/>
  <c r="AN71" i="6"/>
  <c r="AL71" i="6"/>
  <c r="AO71" i="6"/>
  <c r="AL113" i="6"/>
  <c r="AO113" i="6"/>
  <c r="AN113" i="6"/>
  <c r="AN142" i="6"/>
  <c r="AO142" i="6"/>
  <c r="AL142" i="6"/>
  <c r="AN38" i="6"/>
  <c r="AO38" i="6"/>
  <c r="AL38" i="6"/>
  <c r="AL167" i="6"/>
  <c r="AN167" i="6"/>
  <c r="AO167" i="6"/>
  <c r="AL33" i="6"/>
  <c r="AO33" i="6"/>
  <c r="AN33" i="6"/>
  <c r="AL44" i="6"/>
  <c r="AO44" i="6"/>
  <c r="AN44" i="6"/>
  <c r="AL159" i="6"/>
  <c r="AO159" i="6"/>
  <c r="AN159" i="6"/>
  <c r="AL145" i="6"/>
  <c r="AO145" i="6"/>
  <c r="AN145" i="6"/>
  <c r="AL57" i="6"/>
  <c r="AO57" i="6"/>
  <c r="AN57" i="6"/>
  <c r="AO75" i="6"/>
  <c r="AN75" i="6"/>
  <c r="AL75" i="6"/>
  <c r="AL155" i="6"/>
  <c r="AN155" i="6"/>
  <c r="AO155" i="6"/>
  <c r="AN144" i="6"/>
  <c r="AL144" i="6"/>
  <c r="AO144" i="6"/>
  <c r="AL37" i="6"/>
  <c r="AO37" i="6"/>
  <c r="AN37" i="6"/>
  <c r="AN61" i="6"/>
  <c r="AL61" i="6"/>
  <c r="AO61" i="6"/>
  <c r="AL163" i="6"/>
  <c r="AN163" i="6"/>
  <c r="AO163" i="6"/>
  <c r="AL41" i="6"/>
  <c r="AO41" i="6"/>
  <c r="AN41" i="6"/>
  <c r="AN160" i="6"/>
  <c r="AL160" i="6"/>
  <c r="AO160" i="6"/>
  <c r="AN78" i="6"/>
  <c r="AL78" i="6"/>
  <c r="AO78" i="6"/>
  <c r="AL58" i="6"/>
  <c r="AN58" i="6"/>
  <c r="AO58" i="6"/>
  <c r="AO116" i="6"/>
  <c r="AN116" i="6"/>
  <c r="AL116" i="6"/>
  <c r="AL62" i="6"/>
  <c r="AN62" i="6"/>
  <c r="AO62" i="6"/>
  <c r="AL175" i="6"/>
  <c r="AO175" i="6"/>
  <c r="AN175" i="6"/>
  <c r="AN138" i="6"/>
  <c r="AL138" i="6"/>
  <c r="AO138" i="6"/>
  <c r="AO83" i="6"/>
  <c r="AN83" i="6"/>
  <c r="AL83" i="6"/>
  <c r="AN102" i="6"/>
  <c r="AL102" i="6"/>
  <c r="AO102" i="6"/>
  <c r="AN94" i="6"/>
  <c r="AL94" i="6"/>
  <c r="AO94" i="6"/>
  <c r="AO52" i="6"/>
  <c r="AN52" i="6"/>
  <c r="AL52" i="6"/>
  <c r="AN120" i="6"/>
  <c r="AL120" i="6"/>
  <c r="AO120" i="6"/>
  <c r="AN69" i="6"/>
  <c r="AL69" i="6"/>
  <c r="AO69" i="6"/>
  <c r="AL178" i="6"/>
  <c r="AO178" i="6"/>
  <c r="AN178" i="6"/>
  <c r="AO107" i="6"/>
  <c r="AN107" i="6"/>
  <c r="AL107" i="6"/>
  <c r="AN46" i="6"/>
  <c r="AO46" i="6"/>
  <c r="AL46" i="6"/>
  <c r="AL171" i="6"/>
  <c r="AN171" i="6"/>
  <c r="AO171" i="6"/>
  <c r="AL129" i="6"/>
  <c r="AO129" i="6"/>
  <c r="AN129" i="6"/>
  <c r="AN50" i="6"/>
  <c r="AO50" i="6"/>
  <c r="AL50" i="6"/>
  <c r="AL137" i="6"/>
  <c r="AO137" i="6"/>
  <c r="AN137" i="6"/>
  <c r="AL193" i="6"/>
  <c r="AO193" i="6"/>
  <c r="AN193" i="6"/>
  <c r="AN74" i="6"/>
  <c r="AL74" i="6"/>
  <c r="AO74" i="6"/>
  <c r="AO35" i="6"/>
  <c r="AN35" i="6"/>
  <c r="AL35" i="6"/>
  <c r="AN86" i="6"/>
  <c r="AL86" i="6"/>
  <c r="AO86" i="6"/>
  <c r="AN146" i="6"/>
  <c r="AL146" i="6"/>
  <c r="AO146" i="6"/>
  <c r="AO140" i="6"/>
  <c r="AL140" i="6"/>
  <c r="AN140" i="6"/>
  <c r="AO147" i="6"/>
  <c r="AN147" i="6"/>
  <c r="AL147" i="6"/>
  <c r="AN176" i="6"/>
  <c r="AL176" i="6"/>
  <c r="AO176" i="6"/>
  <c r="AL29" i="6"/>
  <c r="AO29" i="6"/>
  <c r="AN29" i="6"/>
  <c r="AN48" i="6"/>
  <c r="AO48" i="6"/>
  <c r="AL48" i="6"/>
  <c r="AN136" i="6"/>
  <c r="AL136" i="6"/>
  <c r="AO136" i="6"/>
  <c r="AO79" i="6"/>
  <c r="AN79" i="6"/>
  <c r="AL79" i="6"/>
  <c r="AL45" i="6"/>
  <c r="AO45" i="6"/>
  <c r="AN45" i="6"/>
  <c r="AO84" i="6"/>
  <c r="AN84" i="6"/>
  <c r="AL84" i="6"/>
  <c r="AN195" i="6"/>
  <c r="AO195" i="6"/>
  <c r="AL195" i="6"/>
  <c r="AN130" i="6"/>
  <c r="AL130" i="6"/>
  <c r="AO130" i="6"/>
  <c r="AN67" i="6"/>
  <c r="AO67" i="6"/>
  <c r="AL67" i="6"/>
  <c r="AO99" i="6"/>
  <c r="AN99" i="6"/>
  <c r="AL99" i="6"/>
  <c r="AO188" i="6"/>
  <c r="AN188" i="6"/>
  <c r="AL188" i="6"/>
  <c r="AL125" i="6"/>
  <c r="AN125" i="6"/>
  <c r="AO125" i="6"/>
  <c r="AO165" i="6"/>
  <c r="AL165" i="6"/>
  <c r="AN165" i="6"/>
  <c r="AO92" i="6"/>
  <c r="AN92" i="6"/>
  <c r="AL92" i="6"/>
  <c r="AL185" i="6"/>
  <c r="AO185" i="6"/>
  <c r="AN185" i="6"/>
  <c r="AN128" i="6"/>
  <c r="AL128" i="6"/>
  <c r="AO128" i="6"/>
  <c r="AN59" i="6"/>
  <c r="AL59" i="6"/>
  <c r="AO59" i="6"/>
  <c r="AL65" i="6"/>
  <c r="AO65" i="6"/>
  <c r="AN65" i="6"/>
  <c r="AO72" i="6"/>
  <c r="AN72" i="6"/>
  <c r="AL72" i="6"/>
  <c r="AO108" i="6"/>
  <c r="AN108" i="6"/>
  <c r="AL108" i="6"/>
  <c r="AN183" i="6"/>
  <c r="AO183" i="6"/>
  <c r="AL183" i="6"/>
  <c r="AN122" i="6"/>
  <c r="AL122" i="6"/>
  <c r="AO122" i="6"/>
  <c r="AN150" i="6"/>
  <c r="AO150" i="6"/>
  <c r="AL150" i="6"/>
  <c r="AL112" i="6"/>
  <c r="AO112" i="6"/>
  <c r="AN112" i="6"/>
  <c r="AO43" i="6"/>
  <c r="AL43" i="6"/>
  <c r="AN43" i="6"/>
  <c r="AO88" i="6"/>
  <c r="AL88" i="6"/>
  <c r="AN88" i="6"/>
  <c r="AO131" i="6"/>
  <c r="AN131" i="6"/>
  <c r="AL131" i="6"/>
  <c r="AN166" i="6"/>
  <c r="AL166" i="6"/>
  <c r="AO166" i="6"/>
  <c r="AQ105" i="6"/>
  <c r="AR105" i="6" s="1"/>
  <c r="AS105" i="6" s="1"/>
  <c r="AO143" i="6"/>
  <c r="AL143" i="6"/>
  <c r="AN143" i="6"/>
  <c r="AR97" i="6"/>
  <c r="AS97" i="6" s="1"/>
  <c r="AQ97" i="6"/>
  <c r="AQ141" i="6"/>
  <c r="AR141" i="6" s="1"/>
  <c r="AS141" i="6" s="1"/>
  <c r="AQ161" i="6"/>
  <c r="AR161" i="6" s="1"/>
  <c r="AS161" i="6" s="1"/>
  <c r="AO123" i="6"/>
  <c r="AN123" i="6"/>
  <c r="AL123" i="6"/>
  <c r="AO40" i="6"/>
  <c r="AN40" i="6"/>
  <c r="AL40" i="6"/>
  <c r="AN30" i="6"/>
  <c r="AO30" i="6"/>
  <c r="AL30" i="6"/>
  <c r="AN154" i="6"/>
  <c r="AO154" i="6"/>
  <c r="AL154" i="6"/>
  <c r="AN63" i="6"/>
  <c r="AL63" i="6"/>
  <c r="AO63" i="6"/>
  <c r="AO100" i="6"/>
  <c r="AN100" i="6"/>
  <c r="AL100" i="6"/>
  <c r="AN179" i="6"/>
  <c r="AL179" i="6"/>
  <c r="AO179" i="6"/>
  <c r="AL101" i="6"/>
  <c r="AO101" i="6"/>
  <c r="AN101" i="6"/>
  <c r="AL93" i="6"/>
  <c r="AO93" i="6"/>
  <c r="AN93" i="6"/>
  <c r="AL70" i="6"/>
  <c r="AN70" i="6"/>
  <c r="AO70" i="6"/>
  <c r="AO31" i="6"/>
  <c r="AN31" i="6"/>
  <c r="AL31" i="6"/>
  <c r="AL53" i="6"/>
  <c r="AO53" i="6"/>
  <c r="AN53" i="6"/>
  <c r="AN172" i="6"/>
  <c r="AO172" i="6"/>
  <c r="AL172" i="6"/>
  <c r="AN156" i="6"/>
  <c r="AO156" i="6"/>
  <c r="AL156" i="6"/>
  <c r="AN118" i="6"/>
  <c r="AO118" i="6"/>
  <c r="AL118" i="6"/>
  <c r="AL85" i="6"/>
  <c r="AO85" i="6"/>
  <c r="AN85" i="6"/>
  <c r="AB17" i="6"/>
  <c r="AQ139" i="6"/>
  <c r="AR139" i="6" s="1"/>
  <c r="AS139" i="6" s="1"/>
  <c r="AO151" i="6"/>
  <c r="AL151" i="6"/>
  <c r="AN151" i="6"/>
  <c r="AL77" i="6"/>
  <c r="AO77" i="6"/>
  <c r="AN77" i="6"/>
  <c r="AL28" i="6"/>
  <c r="AO28" i="6"/>
  <c r="AN28" i="6"/>
  <c r="AO39" i="6"/>
  <c r="AN39" i="6"/>
  <c r="AL39" i="6"/>
  <c r="AO55" i="6"/>
  <c r="AN55" i="6"/>
  <c r="AL55" i="6"/>
  <c r="AO162" i="6"/>
  <c r="AN162" i="6"/>
  <c r="AL162" i="6"/>
  <c r="AN126" i="6"/>
  <c r="AO126" i="6"/>
  <c r="AL126" i="6"/>
  <c r="AO96" i="6"/>
  <c r="AN96" i="6"/>
  <c r="AL96" i="6"/>
  <c r="AO115" i="6"/>
  <c r="AN115" i="6"/>
  <c r="AL115" i="6"/>
  <c r="AL190" i="6"/>
  <c r="AO190" i="6"/>
  <c r="AN190" i="6"/>
  <c r="AQ127" i="6"/>
  <c r="AR127" i="6" s="1"/>
  <c r="AS127" i="6" s="1"/>
  <c r="AQ180" i="6"/>
  <c r="AR180" i="6"/>
  <c r="AS180" i="6" s="1"/>
  <c r="AQ182" i="6"/>
  <c r="AR182" i="6" s="1"/>
  <c r="AS182" i="6" s="1"/>
  <c r="AQ192" i="6"/>
  <c r="AR192" i="6" s="1"/>
  <c r="AS192" i="6" s="1"/>
  <c r="AN56" i="6"/>
  <c r="AO56" i="6"/>
  <c r="AL56" i="6"/>
  <c r="AN187" i="6"/>
  <c r="AO187" i="6"/>
  <c r="AL187" i="6"/>
  <c r="AL109" i="6"/>
  <c r="AN109" i="6"/>
  <c r="AO109" i="6"/>
  <c r="AN106" i="6"/>
  <c r="AL106" i="6"/>
  <c r="AO106" i="6"/>
  <c r="AL66" i="6"/>
  <c r="AN66" i="6"/>
  <c r="AO66" i="6"/>
  <c r="AO189" i="6"/>
  <c r="AN189" i="6"/>
  <c r="AL189" i="6"/>
  <c r="AN110" i="6"/>
  <c r="AO110" i="6"/>
  <c r="AL110" i="6"/>
  <c r="AN98" i="6"/>
  <c r="AL98" i="6"/>
  <c r="AO98" i="6"/>
  <c r="AC17" i="6"/>
  <c r="AE27" i="6"/>
  <c r="AJ27" i="6" s="1"/>
  <c r="AO119" i="6"/>
  <c r="AL119" i="6"/>
  <c r="AN119" i="6"/>
  <c r="AL133" i="6"/>
  <c r="AN133" i="6"/>
  <c r="AO133" i="6"/>
  <c r="AQ158" i="6"/>
  <c r="AR158" i="6" s="1"/>
  <c r="AS158" i="6" s="1"/>
  <c r="AO103" i="6"/>
  <c r="AN103" i="6"/>
  <c r="AL103" i="6"/>
  <c r="AN90" i="6"/>
  <c r="AL90" i="6"/>
  <c r="AO90" i="6"/>
  <c r="AN42" i="6"/>
  <c r="AO42" i="6"/>
  <c r="AL42" i="6"/>
  <c r="AO60" i="6"/>
  <c r="AL60" i="6"/>
  <c r="AN60" i="6"/>
  <c r="AN82" i="6"/>
  <c r="AL82" i="6"/>
  <c r="AO82" i="6"/>
  <c r="AN134" i="6"/>
  <c r="AO134" i="6"/>
  <c r="AL134" i="6"/>
  <c r="AN32" i="6"/>
  <c r="AL32" i="6"/>
  <c r="AO32" i="6"/>
  <c r="AO104" i="6"/>
  <c r="AN104" i="6"/>
  <c r="AL104" i="6"/>
  <c r="AQ81" i="6"/>
  <c r="AR81" i="6" s="1"/>
  <c r="AS81" i="6" s="1"/>
  <c r="AQ132" i="6"/>
  <c r="AR132" i="6" s="1"/>
  <c r="AS132" i="6" s="1"/>
  <c r="AQ149" i="6"/>
  <c r="AR149" i="6" s="1"/>
  <c r="AS149" i="6" s="1"/>
  <c r="AQ194" i="6"/>
  <c r="AR194" i="6" s="1"/>
  <c r="AS194" i="6" s="1"/>
  <c r="AQ64" i="6"/>
  <c r="AR64" i="6" s="1"/>
  <c r="AS64" i="6" s="1"/>
  <c r="AQ135" i="6"/>
  <c r="AR135" i="6" s="1"/>
  <c r="AS135" i="6" s="1"/>
  <c r="AQ186" i="6"/>
  <c r="AR186" i="6" s="1"/>
  <c r="AS186" i="6" s="1"/>
  <c r="AR68" i="6"/>
  <c r="AS68" i="6" s="1"/>
  <c r="AQ68" i="6"/>
  <c r="AQ117" i="6"/>
  <c r="AR117" i="6" s="1"/>
  <c r="AS117" i="6" s="1"/>
  <c r="AQ169" i="6"/>
  <c r="AR169" i="6" s="1"/>
  <c r="AS169" i="6" s="1"/>
  <c r="AQ51" i="6"/>
  <c r="AR51" i="6" s="1"/>
  <c r="AS51" i="6" s="1"/>
  <c r="AQ73" i="6"/>
  <c r="AR73" i="6" s="1"/>
  <c r="AS73" i="6" s="1"/>
  <c r="AQ170" i="6"/>
  <c r="AR170" i="6" s="1"/>
  <c r="AS170" i="6" s="1"/>
  <c r="AO95" i="6"/>
  <c r="AN95" i="6"/>
  <c r="AL95" i="6"/>
  <c r="AO157" i="6"/>
  <c r="AL157" i="6"/>
  <c r="AN157" i="6"/>
  <c r="AO87" i="6"/>
  <c r="AN87" i="6"/>
  <c r="AL87" i="6"/>
  <c r="AN114" i="6"/>
  <c r="AL114" i="6"/>
  <c r="AO114" i="6"/>
  <c r="AO47" i="6"/>
  <c r="AN47" i="6"/>
  <c r="AL47" i="6"/>
  <c r="AO76" i="6"/>
  <c r="AN76" i="6"/>
  <c r="AL76" i="6"/>
  <c r="AN168" i="6"/>
  <c r="AL168" i="6"/>
  <c r="AO168" i="6"/>
  <c r="AO80" i="6"/>
  <c r="AL80" i="6"/>
  <c r="AN80" i="6"/>
  <c r="AL152" i="6"/>
  <c r="AO152" i="6"/>
  <c r="AN152" i="6"/>
  <c r="AO173" i="6"/>
  <c r="AL173" i="6"/>
  <c r="AN173" i="6"/>
  <c r="AN164" i="6"/>
  <c r="AO164" i="6"/>
  <c r="AL164" i="6"/>
  <c r="AL121" i="6"/>
  <c r="AO121" i="6"/>
  <c r="AN121" i="6"/>
  <c r="AN174" i="6"/>
  <c r="AL174" i="6"/>
  <c r="AO174" i="6"/>
  <c r="AQ177" i="6"/>
  <c r="AR177" i="6" s="1"/>
  <c r="AS177" i="6" s="1"/>
  <c r="G21" i="2" s="1"/>
  <c r="AQ124" i="6"/>
  <c r="AR124" i="6"/>
  <c r="AS124" i="6" s="1"/>
  <c r="AQ89" i="6"/>
  <c r="AR89" i="6" s="1"/>
  <c r="AS89" i="6" s="1"/>
  <c r="AQ111" i="6"/>
  <c r="AR111" i="6" s="1"/>
  <c r="AS111" i="6" s="1"/>
  <c r="AQ153" i="6"/>
  <c r="AR153" i="6"/>
  <c r="AS153" i="6" s="1"/>
  <c r="AQ184" i="6"/>
  <c r="AR184" i="6" s="1"/>
  <c r="AS184" i="6" s="1"/>
  <c r="AQ181" i="6"/>
  <c r="AR181" i="6"/>
  <c r="AS181" i="6" s="1"/>
  <c r="AQ164" i="6" l="1"/>
  <c r="AR164" i="6" s="1"/>
  <c r="AS164" i="6" s="1"/>
  <c r="AQ173" i="6"/>
  <c r="AR173" i="6" s="1"/>
  <c r="AS173" i="6" s="1"/>
  <c r="AQ76" i="6"/>
  <c r="AR76" i="6" s="1"/>
  <c r="AS76" i="6" s="1"/>
  <c r="AQ114" i="6"/>
  <c r="AR114" i="6" s="1"/>
  <c r="AS114" i="6" s="1"/>
  <c r="AQ157" i="6"/>
  <c r="AR157" i="6"/>
  <c r="AS157" i="6" s="1"/>
  <c r="AQ104" i="6"/>
  <c r="AR104" i="6" s="1"/>
  <c r="AS104" i="6" s="1"/>
  <c r="AQ60" i="6"/>
  <c r="AR60" i="6" s="1"/>
  <c r="AS60" i="6" s="1"/>
  <c r="AQ90" i="6"/>
  <c r="AR90" i="6" s="1"/>
  <c r="AS90" i="6" s="1"/>
  <c r="D21" i="2" s="1"/>
  <c r="AQ133" i="6"/>
  <c r="AR133" i="6" s="1"/>
  <c r="AS133" i="6" s="1"/>
  <c r="AQ98" i="6"/>
  <c r="AR98" i="6" s="1"/>
  <c r="AS98" i="6" s="1"/>
  <c r="AQ110" i="6"/>
  <c r="AR110" i="6"/>
  <c r="AS110" i="6" s="1"/>
  <c r="AQ189" i="6"/>
  <c r="AR189" i="6" s="1"/>
  <c r="AS189" i="6" s="1"/>
  <c r="AQ106" i="6"/>
  <c r="AR106" i="6" s="1"/>
  <c r="AS106" i="6" s="1"/>
  <c r="AQ96" i="6"/>
  <c r="AR96" i="6" s="1"/>
  <c r="AS96" i="6" s="1"/>
  <c r="AQ39" i="6"/>
  <c r="AR39" i="6" s="1"/>
  <c r="AS39" i="6" s="1"/>
  <c r="AQ156" i="6"/>
  <c r="AR156" i="6"/>
  <c r="AS156" i="6" s="1"/>
  <c r="AQ179" i="6"/>
  <c r="AR179" i="6" s="1"/>
  <c r="AS179" i="6" s="1"/>
  <c r="AQ123" i="6"/>
  <c r="AR123" i="6" s="1"/>
  <c r="AS123" i="6" s="1"/>
  <c r="AQ166" i="6"/>
  <c r="AR166" i="6" s="1"/>
  <c r="AS166" i="6" s="1"/>
  <c r="AQ88" i="6"/>
  <c r="AR88" i="6" s="1"/>
  <c r="AS88" i="6" s="1"/>
  <c r="AQ150" i="6"/>
  <c r="AR150" i="6" s="1"/>
  <c r="AS150" i="6" s="1"/>
  <c r="AQ128" i="6"/>
  <c r="AR128" i="6" s="1"/>
  <c r="AS128" i="6" s="1"/>
  <c r="AQ185" i="6"/>
  <c r="AR185" i="6" s="1"/>
  <c r="AS185" i="6" s="1"/>
  <c r="AQ92" i="6"/>
  <c r="AR92" i="6" s="1"/>
  <c r="AS92" i="6" s="1"/>
  <c r="AQ125" i="6"/>
  <c r="AR125" i="6" s="1"/>
  <c r="AS125" i="6" s="1"/>
  <c r="AQ99" i="6"/>
  <c r="AR99" i="6" s="1"/>
  <c r="AS99" i="6" s="1"/>
  <c r="AQ130" i="6"/>
  <c r="AR130" i="6" s="1"/>
  <c r="AS130" i="6" s="1"/>
  <c r="AQ195" i="6"/>
  <c r="AR195" i="6" s="1"/>
  <c r="AS195" i="6" s="1"/>
  <c r="AQ84" i="6"/>
  <c r="AR84" i="6" s="1"/>
  <c r="AS84" i="6" s="1"/>
  <c r="AQ176" i="6"/>
  <c r="AR176" i="6" s="1"/>
  <c r="AS176" i="6" s="1"/>
  <c r="AQ140" i="6"/>
  <c r="AR140" i="6"/>
  <c r="AS140" i="6" s="1"/>
  <c r="AQ86" i="6"/>
  <c r="AR86" i="6" s="1"/>
  <c r="AS86" i="6" s="1"/>
  <c r="AQ50" i="6"/>
  <c r="AR50" i="6" s="1"/>
  <c r="AS50" i="6" s="1"/>
  <c r="AQ120" i="6"/>
  <c r="AR120" i="6" s="1"/>
  <c r="AS120" i="6" s="1"/>
  <c r="AQ144" i="6"/>
  <c r="AR144" i="6" s="1"/>
  <c r="AS144" i="6" s="1"/>
  <c r="AQ75" i="6"/>
  <c r="AR75" i="6" s="1"/>
  <c r="AS75" i="6" s="1"/>
  <c r="AQ159" i="6"/>
  <c r="AR159" i="6" s="1"/>
  <c r="AS159" i="6" s="1"/>
  <c r="AQ167" i="6"/>
  <c r="AR167" i="6" s="1"/>
  <c r="AS167" i="6" s="1"/>
  <c r="AQ38" i="6"/>
  <c r="AR38" i="6"/>
  <c r="AS38" i="6" s="1"/>
  <c r="AQ71" i="6"/>
  <c r="AR71" i="6" s="1"/>
  <c r="AS71" i="6" s="1"/>
  <c r="AQ49" i="6"/>
  <c r="AR49" i="6" s="1"/>
  <c r="AS49" i="6" s="1"/>
  <c r="AQ174" i="6"/>
  <c r="AR174" i="6"/>
  <c r="AS174" i="6" s="1"/>
  <c r="AQ121" i="6"/>
  <c r="AR121" i="6" s="1"/>
  <c r="AS121" i="6" s="1"/>
  <c r="AQ87" i="6"/>
  <c r="AR87" i="6" s="1"/>
  <c r="AS87" i="6" s="1"/>
  <c r="AQ32" i="6"/>
  <c r="AR32" i="6" s="1"/>
  <c r="AS32" i="6" s="1"/>
  <c r="AQ134" i="6"/>
  <c r="AR134" i="6" s="1"/>
  <c r="AS134" i="6" s="1"/>
  <c r="AQ103" i="6"/>
  <c r="AR103" i="6" s="1"/>
  <c r="AS103" i="6" s="1"/>
  <c r="AQ119" i="6"/>
  <c r="AR119" i="6" s="1"/>
  <c r="AS119" i="6" s="1"/>
  <c r="F21" i="2" s="1"/>
  <c r="AQ66" i="6"/>
  <c r="AR66" i="6" s="1"/>
  <c r="AS66" i="6" s="1"/>
  <c r="AQ190" i="6"/>
  <c r="AR190" i="6" s="1"/>
  <c r="AS190" i="6" s="1"/>
  <c r="AQ115" i="6"/>
  <c r="AR115" i="6" s="1"/>
  <c r="AS115" i="6" s="1"/>
  <c r="E21" i="2" s="1"/>
  <c r="AQ55" i="6"/>
  <c r="AR55" i="6" s="1"/>
  <c r="AS55" i="6" s="1"/>
  <c r="AQ77" i="6"/>
  <c r="AR77" i="6" s="1"/>
  <c r="AS77" i="6" s="1"/>
  <c r="AQ151" i="6"/>
  <c r="AR151" i="6" s="1"/>
  <c r="AS151" i="6" s="1"/>
  <c r="AQ118" i="6"/>
  <c r="AR118" i="6" s="1"/>
  <c r="AS118" i="6" s="1"/>
  <c r="AQ100" i="6"/>
  <c r="AR100" i="6"/>
  <c r="AS100" i="6" s="1"/>
  <c r="AQ30" i="6"/>
  <c r="AR30" i="6" s="1"/>
  <c r="AS30" i="6" s="1"/>
  <c r="AQ40" i="6"/>
  <c r="AR40" i="6" s="1"/>
  <c r="AS40" i="6" s="1"/>
  <c r="AQ143" i="6"/>
  <c r="AR143" i="6" s="1"/>
  <c r="AS143" i="6" s="1"/>
  <c r="AQ131" i="6"/>
  <c r="AR131" i="6" s="1"/>
  <c r="AS131" i="6" s="1"/>
  <c r="AQ112" i="6"/>
  <c r="AR112" i="6"/>
  <c r="AS112" i="6" s="1"/>
  <c r="AQ72" i="6"/>
  <c r="AR72" i="6" s="1"/>
  <c r="AS72" i="6" s="1"/>
  <c r="AQ59" i="6"/>
  <c r="AR59" i="6"/>
  <c r="AS59" i="6" s="1"/>
  <c r="AQ188" i="6"/>
  <c r="AR188" i="6" s="1"/>
  <c r="AS188" i="6" s="1"/>
  <c r="AQ147" i="6"/>
  <c r="AR147" i="6" s="1"/>
  <c r="AS147" i="6" s="1"/>
  <c r="AQ146" i="6"/>
  <c r="AR146" i="6" s="1"/>
  <c r="AS146" i="6" s="1"/>
  <c r="AQ35" i="6"/>
  <c r="AR35" i="6" s="1"/>
  <c r="AS35" i="6" s="1"/>
  <c r="AQ137" i="6"/>
  <c r="AR137" i="6" s="1"/>
  <c r="AS137" i="6" s="1"/>
  <c r="AQ171" i="6"/>
  <c r="AR171" i="6" s="1"/>
  <c r="AS171" i="6" s="1"/>
  <c r="AQ46" i="6"/>
  <c r="AR46" i="6" s="1"/>
  <c r="AS46" i="6" s="1"/>
  <c r="AQ107" i="6"/>
  <c r="AR107" i="6" s="1"/>
  <c r="AS107" i="6" s="1"/>
  <c r="AQ69" i="6"/>
  <c r="AR69" i="6"/>
  <c r="AS69" i="6" s="1"/>
  <c r="AQ52" i="6"/>
  <c r="AR52" i="6" s="1"/>
  <c r="AS52" i="6" s="1"/>
  <c r="AQ102" i="6"/>
  <c r="AR102" i="6" s="1"/>
  <c r="AS102" i="6" s="1"/>
  <c r="AQ62" i="6"/>
  <c r="AR62" i="6" s="1"/>
  <c r="AS62" i="6" s="1"/>
  <c r="AQ160" i="6"/>
  <c r="AR160" i="6" s="1"/>
  <c r="AS160" i="6" s="1"/>
  <c r="AQ41" i="6"/>
  <c r="AR41" i="6" s="1"/>
  <c r="AS41" i="6" s="1"/>
  <c r="C21" i="2" s="1"/>
  <c r="AQ145" i="6"/>
  <c r="AR145" i="6" s="1"/>
  <c r="AS145" i="6" s="1"/>
  <c r="AQ91" i="6"/>
  <c r="AR91" i="6" s="1"/>
  <c r="AS91" i="6" s="1"/>
  <c r="AQ152" i="6"/>
  <c r="AR152" i="6" s="1"/>
  <c r="AS152" i="6" s="1"/>
  <c r="AQ80" i="6"/>
  <c r="AR80" i="6"/>
  <c r="AS80" i="6" s="1"/>
  <c r="AQ42" i="6"/>
  <c r="AR42" i="6" s="1"/>
  <c r="AS42" i="6" s="1"/>
  <c r="AK27" i="6"/>
  <c r="AJ17" i="6"/>
  <c r="AQ56" i="6"/>
  <c r="AR56" i="6" s="1"/>
  <c r="AS56" i="6" s="1"/>
  <c r="AQ126" i="6"/>
  <c r="AR126" i="6" s="1"/>
  <c r="AS126" i="6" s="1"/>
  <c r="AQ162" i="6"/>
  <c r="AR162" i="6" s="1"/>
  <c r="AS162" i="6" s="1"/>
  <c r="AQ28" i="6"/>
  <c r="AR28" i="6" s="1"/>
  <c r="AS28" i="6" s="1"/>
  <c r="AQ85" i="6"/>
  <c r="AR85" i="6" s="1"/>
  <c r="AS85" i="6" s="1"/>
  <c r="AQ53" i="6"/>
  <c r="AR53" i="6" s="1"/>
  <c r="AS53" i="6" s="1"/>
  <c r="AQ31" i="6"/>
  <c r="AR31" i="6" s="1"/>
  <c r="AS31" i="6" s="1"/>
  <c r="AQ101" i="6"/>
  <c r="AR101" i="6" s="1"/>
  <c r="AS101" i="6" s="1"/>
  <c r="AQ63" i="6"/>
  <c r="AR63" i="6" s="1"/>
  <c r="AS63" i="6" s="1"/>
  <c r="AQ154" i="6"/>
  <c r="AR154" i="6" s="1"/>
  <c r="AS154" i="6" s="1"/>
  <c r="AQ122" i="6"/>
  <c r="AR122" i="6" s="1"/>
  <c r="AS122" i="6" s="1"/>
  <c r="AQ183" i="6"/>
  <c r="AR183" i="6" s="1"/>
  <c r="AS183" i="6" s="1"/>
  <c r="AQ108" i="6"/>
  <c r="AR108" i="6" s="1"/>
  <c r="AS108" i="6" s="1"/>
  <c r="AQ67" i="6"/>
  <c r="AR67" i="6"/>
  <c r="AS67" i="6" s="1"/>
  <c r="AQ45" i="6"/>
  <c r="AR45" i="6" s="1"/>
  <c r="AS45" i="6" s="1"/>
  <c r="AQ79" i="6"/>
  <c r="AR79" i="6" s="1"/>
  <c r="AS79" i="6" s="1"/>
  <c r="AQ29" i="6"/>
  <c r="AR29" i="6" s="1"/>
  <c r="AS29" i="6" s="1"/>
  <c r="AQ74" i="6"/>
  <c r="AR74" i="6" s="1"/>
  <c r="AS74" i="6" s="1"/>
  <c r="AQ193" i="6"/>
  <c r="AR193" i="6" s="1"/>
  <c r="AS193" i="6" s="1"/>
  <c r="AQ94" i="6"/>
  <c r="AR94" i="6" s="1"/>
  <c r="AS94" i="6" s="1"/>
  <c r="AQ83" i="6"/>
  <c r="AR83" i="6" s="1"/>
  <c r="AS83" i="6" s="1"/>
  <c r="AQ116" i="6"/>
  <c r="AR116" i="6"/>
  <c r="AS116" i="6" s="1"/>
  <c r="AQ78" i="6"/>
  <c r="AR78" i="6" s="1"/>
  <c r="AS78" i="6" s="1"/>
  <c r="AQ61" i="6"/>
  <c r="AR61" i="6" s="1"/>
  <c r="AS61" i="6" s="1"/>
  <c r="AQ37" i="6"/>
  <c r="AR37" i="6" s="1"/>
  <c r="AS37" i="6" s="1"/>
  <c r="AQ57" i="6"/>
  <c r="AR57" i="6" s="1"/>
  <c r="AS57" i="6" s="1"/>
  <c r="AQ33" i="6"/>
  <c r="AR33" i="6" s="1"/>
  <c r="AS33" i="6" s="1"/>
  <c r="AQ113" i="6"/>
  <c r="AR113" i="6" s="1"/>
  <c r="AS113" i="6" s="1"/>
  <c r="AQ34" i="6"/>
  <c r="AR34" i="6" s="1"/>
  <c r="AS34" i="6" s="1"/>
  <c r="AQ36" i="6"/>
  <c r="AR36" i="6" s="1"/>
  <c r="AS36" i="6" s="1"/>
  <c r="AQ168" i="6"/>
  <c r="AR168" i="6" s="1"/>
  <c r="AS168" i="6" s="1"/>
  <c r="AQ47" i="6"/>
  <c r="AR47" i="6" s="1"/>
  <c r="AS47" i="6" s="1"/>
  <c r="AQ95" i="6"/>
  <c r="AR95" i="6" s="1"/>
  <c r="AS95" i="6" s="1"/>
  <c r="AQ82" i="6"/>
  <c r="AR82" i="6" s="1"/>
  <c r="AS82" i="6" s="1"/>
  <c r="AQ109" i="6"/>
  <c r="AR109" i="6" s="1"/>
  <c r="AS109" i="6" s="1"/>
  <c r="AQ187" i="6"/>
  <c r="AR187" i="6" s="1"/>
  <c r="AS187" i="6" s="1"/>
  <c r="AQ172" i="6"/>
  <c r="AR172" i="6" s="1"/>
  <c r="AS172" i="6" s="1"/>
  <c r="AQ70" i="6"/>
  <c r="AR70" i="6" s="1"/>
  <c r="AS70" i="6" s="1"/>
  <c r="AQ93" i="6"/>
  <c r="AR93" i="6" s="1"/>
  <c r="AS93" i="6" s="1"/>
  <c r="AQ43" i="6"/>
  <c r="AR43" i="6" s="1"/>
  <c r="AS43" i="6" s="1"/>
  <c r="AQ65" i="6"/>
  <c r="AR65" i="6"/>
  <c r="AS65" i="6" s="1"/>
  <c r="AQ165" i="6"/>
  <c r="AR165" i="6" s="1"/>
  <c r="AS165" i="6" s="1"/>
  <c r="AQ136" i="6"/>
  <c r="AR136" i="6" s="1"/>
  <c r="AS136" i="6" s="1"/>
  <c r="AQ48" i="6"/>
  <c r="AR48" i="6" s="1"/>
  <c r="AS48" i="6" s="1"/>
  <c r="AQ129" i="6"/>
  <c r="AR129" i="6" s="1"/>
  <c r="AS129" i="6" s="1"/>
  <c r="AQ178" i="6"/>
  <c r="AR178" i="6" s="1"/>
  <c r="AS178" i="6" s="1"/>
  <c r="AQ138" i="6"/>
  <c r="AR138" i="6" s="1"/>
  <c r="AS138" i="6" s="1"/>
  <c r="AQ175" i="6"/>
  <c r="AR175" i="6" s="1"/>
  <c r="AS175" i="6" s="1"/>
  <c r="AQ58" i="6"/>
  <c r="AR58" i="6" s="1"/>
  <c r="AS58" i="6" s="1"/>
  <c r="AQ163" i="6"/>
  <c r="AR163" i="6" s="1"/>
  <c r="AS163" i="6" s="1"/>
  <c r="AQ155" i="6"/>
  <c r="AR155" i="6" s="1"/>
  <c r="AS155" i="6" s="1"/>
  <c r="AQ44" i="6"/>
  <c r="AR44" i="6" s="1"/>
  <c r="AS44" i="6" s="1"/>
  <c r="AQ142" i="6"/>
  <c r="AR142" i="6"/>
  <c r="AS142" i="6" s="1"/>
  <c r="AQ191" i="6"/>
  <c r="AR191" i="6" s="1"/>
  <c r="AS191" i="6" s="1"/>
  <c r="AQ148" i="6"/>
  <c r="AR148" i="6"/>
  <c r="AS148" i="6" s="1"/>
  <c r="AQ54" i="6"/>
  <c r="AR54" i="6" s="1"/>
  <c r="AS54" i="6" s="1"/>
  <c r="AO27" i="6" l="1"/>
  <c r="AK17" i="6"/>
  <c r="AN27" i="6"/>
  <c r="AN17" i="6" s="1"/>
  <c r="AL27" i="6"/>
  <c r="AL17" i="6" s="1"/>
  <c r="AQ27" i="6" l="1"/>
  <c r="AQ17" i="6" s="1"/>
  <c r="AR27" i="6" l="1"/>
  <c r="AR17" i="6"/>
  <c r="AS27" i="6"/>
  <c r="AS17" i="6" s="1"/>
  <c r="D22" i="2" l="1"/>
  <c r="E22" i="2"/>
  <c r="F22" i="2"/>
  <c r="G22" i="2"/>
  <c r="C22" i="2"/>
</calcChain>
</file>

<file path=xl/sharedStrings.xml><?xml version="1.0" encoding="utf-8"?>
<sst xmlns="http://schemas.openxmlformats.org/spreadsheetml/2006/main" count="757" uniqueCount="390">
  <si>
    <t>Sources</t>
  </si>
  <si>
    <t>Town</t>
  </si>
  <si>
    <t>DRG</t>
  </si>
  <si>
    <t>ELL</t>
  </si>
  <si>
    <t>(ECS ENGL)</t>
  </si>
  <si>
    <t>ENGL Adjustment Factor</t>
  </si>
  <si>
    <t>MHI Adjustment Factor</t>
  </si>
  <si>
    <t>Base Aid Ratio</t>
  </si>
  <si>
    <t>FY 20</t>
  </si>
  <si>
    <t>Andover</t>
  </si>
  <si>
    <t>C</t>
  </si>
  <si>
    <t>Ansonia</t>
  </si>
  <si>
    <t>H</t>
  </si>
  <si>
    <t>Ashford</t>
  </si>
  <si>
    <t>E</t>
  </si>
  <si>
    <t>Avon</t>
  </si>
  <si>
    <t>B</t>
  </si>
  <si>
    <t>Barkhamsted</t>
  </si>
  <si>
    <t>Beacon Falls</t>
  </si>
  <si>
    <t>Berlin</t>
  </si>
  <si>
    <t>D</t>
  </si>
  <si>
    <t>Bethany</t>
  </si>
  <si>
    <t>Bethel</t>
  </si>
  <si>
    <t>Bethlehem</t>
  </si>
  <si>
    <t>Bloomfield</t>
  </si>
  <si>
    <t>G</t>
  </si>
  <si>
    <t>Bolton</t>
  </si>
  <si>
    <t>Bozrah</t>
  </si>
  <si>
    <t>Branford</t>
  </si>
  <si>
    <t>Bridgeport</t>
  </si>
  <si>
    <t>I</t>
  </si>
  <si>
    <t>Bridgewater</t>
  </si>
  <si>
    <t>Bristol</t>
  </si>
  <si>
    <t>Brookfield</t>
  </si>
  <si>
    <t>Brooklyn</t>
  </si>
  <si>
    <t>Burlington</t>
  </si>
  <si>
    <t>Canaan</t>
  </si>
  <si>
    <t>Canterbury</t>
  </si>
  <si>
    <t>F</t>
  </si>
  <si>
    <t>Canton</t>
  </si>
  <si>
    <t>Chaplin</t>
  </si>
  <si>
    <t>Cheshire</t>
  </si>
  <si>
    <t>Chester</t>
  </si>
  <si>
    <t>Clinton</t>
  </si>
  <si>
    <t>Colchester</t>
  </si>
  <si>
    <t>Colebrook</t>
  </si>
  <si>
    <t>Columbia</t>
  </si>
  <si>
    <t>Cornwall</t>
  </si>
  <si>
    <t>Coventry</t>
  </si>
  <si>
    <t>Cromwell</t>
  </si>
  <si>
    <t>Danbury</t>
  </si>
  <si>
    <t>Darien</t>
  </si>
  <si>
    <t>A</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</si>
  <si>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</si>
  <si>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</si>
  <si>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</si>
  <si>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</si>
  <si>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</si>
  <si>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</si>
  <si>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</si>
  <si>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</si>
  <si>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</si>
  <si>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</si>
  <si>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</si>
  <si>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</si>
  <si>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</si>
  <si>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</si>
  <si>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</si>
  <si>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</si>
  <si>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</si>
  <si>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</si>
  <si>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</si>
  <si>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</si>
  <si>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</si>
  <si>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</si>
  <si>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</si>
  <si>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</si>
  <si>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</si>
  <si>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</si>
  <si>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Hamden</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</si>
  <si>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</si>
  <si>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</si>
  <si>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</si>
  <si>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</si>
  <si>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</si>
  <si>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</si>
  <si>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</si>
  <si>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</si>
  <si>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</si>
  <si>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</si>
  <si>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</si>
  <si>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</si>
  <si>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</si>
  <si>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</si>
  <si>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</si>
  <si>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</si>
  <si>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</si>
  <si>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</si>
  <si>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</si>
  <si>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</si>
  <si>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</si>
  <si>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</si>
  <si>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</si>
  <si>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</si>
  <si>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</si>
  <si>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</si>
  <si>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</si>
  <si>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</si>
  <si>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</si>
  <si>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</si>
  <si>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</si>
  <si>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</si>
  <si>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</si>
  <si>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</si>
  <si>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</si>
  <si>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</si>
  <si>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</si>
  <si>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</si>
  <si>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</si>
  <si>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</si>
  <si>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</si>
  <si>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</si>
  <si>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</si>
  <si>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</si>
  <si>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</si>
  <si>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</si>
  <si>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</si>
  <si>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</si>
  <si>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</si>
  <si>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Pomfret</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</si>
  <si>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</si>
  <si>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</si>
  <si>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</si>
  <si>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</si>
  <si>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</si>
  <si>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</si>
  <si>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</si>
  <si>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</si>
  <si>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</si>
  <si>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</si>
  <si>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</si>
  <si>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</si>
  <si>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</si>
  <si>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</si>
  <si>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</si>
  <si>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</si>
  <si>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</si>
  <si>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</si>
  <si>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</si>
  <si>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</si>
  <si>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</si>
  <si>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</si>
  <si>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</si>
  <si>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</si>
  <si>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</si>
  <si>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Stratford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</si>
  <si>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</si>
  <si>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</si>
  <si>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</si>
  <si>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</si>
  <si>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</si>
  <si>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</si>
  <si>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</si>
  <si>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</si>
  <si>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</si>
  <si>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</si>
  <si>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</si>
  <si>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</si>
  <si>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</si>
  <si>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</si>
  <si>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</si>
  <si>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</si>
  <si>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</si>
  <si>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</si>
  <si>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</si>
  <si>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</si>
  <si>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</si>
  <si>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</si>
  <si>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</si>
  <si>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</si>
  <si>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</si>
  <si>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</si>
  <si>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</si>
  <si>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</si>
  <si>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</si>
  <si>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</si>
  <si>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</si>
  <si>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Resident Student Count</t>
  </si>
  <si>
    <t>English Learner Count</t>
  </si>
  <si>
    <t>Free or Reduced Price Lunch Percentage</t>
  </si>
  <si>
    <t>English Learner Percentage</t>
  </si>
  <si>
    <t>Equalized Net Grand List per Capita*</t>
  </si>
  <si>
    <t>Median Household Income**</t>
  </si>
  <si>
    <t>Free or Reduced Price Lunch Count</t>
  </si>
  <si>
    <r>
      <t xml:space="preserve">Use the drop-down menus in the </t>
    </r>
    <r>
      <rPr>
        <b/>
        <sz val="10"/>
        <color rgb="FF45759D"/>
        <rFont val="Century Gothic"/>
        <family val="2"/>
      </rPr>
      <t>blue</t>
    </r>
    <r>
      <rPr>
        <b/>
        <sz val="10"/>
        <color theme="1"/>
        <rFont val="Century Gothic"/>
        <family val="2"/>
      </rPr>
      <t xml:space="preserve"> cells to the right to select towns to view and compare.</t>
    </r>
  </si>
  <si>
    <t>Public Investment Community (PIC) Index Rank***</t>
  </si>
  <si>
    <t>Public Investment Community (PIC) Index Score***</t>
  </si>
  <si>
    <t>Education Cost Sharing (ECS) Formula Component Comparison Tool</t>
  </si>
  <si>
    <t>Population</t>
  </si>
  <si>
    <t>**Median Household Income refers to the income level earned by a given household where half of the homes in the area earn more and half earn less. Household income is the combined income of the householder and all persons over the age of 15 who live in the household. More information on Median Household Income can be found at https://www.census.gov/content/dam/Census/library/publications/2018/acs/acsbr17-01.pdf.</t>
  </si>
  <si>
    <r>
      <t xml:space="preserve">Guzman, G.G. (2018). </t>
    </r>
    <r>
      <rPr>
        <i/>
        <sz val="9"/>
        <color theme="1"/>
        <rFont val="Century Gothic"/>
        <family val="2"/>
      </rPr>
      <t>Household Income: 2017</t>
    </r>
    <r>
      <rPr>
        <sz val="9"/>
        <color theme="1"/>
        <rFont val="Century Gothic"/>
        <family val="2"/>
      </rPr>
      <t xml:space="preserve"> (ACSBR/17-01). Washington, DC: U.S. Census Bureau. Retrieved from https://www.census.gov/content/dam/Census/library/publications/2018/acs/acsbr17-01.pdf.</t>
    </r>
  </si>
  <si>
    <t>Conn. Gen. Statutes ch. 172, § 10-262h.</t>
  </si>
  <si>
    <t>Conn. Gen. Statutes ch. 172, § 10-262f.</t>
  </si>
  <si>
    <t>A.</t>
  </si>
  <si>
    <t>Need Weighting Factor for Col 3:</t>
  </si>
  <si>
    <t>B.</t>
  </si>
  <si>
    <t>ENGL per Capita and MHI Threshold Factor for Col 8 &amp; Col 10:</t>
  </si>
  <si>
    <t>C.</t>
  </si>
  <si>
    <t>ENGL per Capita Weight for Col 11:</t>
  </si>
  <si>
    <t>D.</t>
  </si>
  <si>
    <t>MHI Weight for Col 11:</t>
  </si>
  <si>
    <t>E.</t>
  </si>
  <si>
    <t>Non-Alliance District Minimum Aid Ratio for use in Column 12:</t>
  </si>
  <si>
    <t>F.</t>
  </si>
  <si>
    <t>Alliance District Minimum Aid Ratio for use in Column 12:</t>
  </si>
  <si>
    <t>G.</t>
  </si>
  <si>
    <t>Foundation for Column 17:</t>
  </si>
  <si>
    <t>H.</t>
  </si>
  <si>
    <t>Adjustment % for Districts who are Fully Funded:</t>
  </si>
  <si>
    <t>I.</t>
  </si>
  <si>
    <t>Adjustment % for Districts who are not Fully Funded:</t>
  </si>
  <si>
    <t xml:space="preserve">K.  </t>
  </si>
  <si>
    <t>2014-15 Non-Alliance District Phase-In Rate for Col 24:</t>
  </si>
  <si>
    <t xml:space="preserve">L.  </t>
  </si>
  <si>
    <t>2014-15 Alliance District Phase-In Rate for Col 24:</t>
  </si>
  <si>
    <t xml:space="preserve">M.  </t>
  </si>
  <si>
    <t>2014-15 Reform District Phase-In Rate for Col 24:</t>
  </si>
  <si>
    <t xml:space="preserve">Totals  </t>
  </si>
  <si>
    <t>(1)</t>
  </si>
  <si>
    <t>(2)</t>
  </si>
  <si>
    <t>(3)</t>
  </si>
  <si>
    <t>(4)</t>
  </si>
  <si>
    <t>(5)</t>
  </si>
  <si>
    <t>(6)</t>
  </si>
  <si>
    <t>(7)</t>
  </si>
  <si>
    <t>(8)</t>
  </si>
  <si>
    <t>(9)</t>
  </si>
  <si>
    <t>(10)</t>
  </si>
  <si>
    <t>(11)</t>
  </si>
  <si>
    <t>(12)</t>
  </si>
  <si>
    <t>(13)</t>
  </si>
  <si>
    <t>(14)</t>
  </si>
  <si>
    <t>(15)</t>
  </si>
  <si>
    <t>(16)</t>
  </si>
  <si>
    <t>(17)</t>
  </si>
  <si>
    <t>(18)</t>
  </si>
  <si>
    <t>(19)</t>
  </si>
  <si>
    <t>Median:</t>
  </si>
  <si>
    <t>(EEPC</t>
  </si>
  <si>
    <t>(MHI</t>
  </si>
  <si>
    <t>Foundation:</t>
  </si>
  <si>
    <t>Preliminary</t>
  </si>
  <si>
    <t>Threshold:</t>
  </si>
  <si>
    <t>Wealth</t>
  </si>
  <si>
    <t>(Non-Alliance Districts</t>
  </si>
  <si>
    <t>Regional</t>
  </si>
  <si>
    <t>(Item E)</t>
  </si>
  <si>
    <t>2019-2020</t>
  </si>
  <si>
    <t>Free and</t>
  </si>
  <si>
    <t>Average</t>
  </si>
  <si>
    <t>Median</t>
  </si>
  <si>
    <t>Adjustment</t>
  </si>
  <si>
    <t>Greater of</t>
  </si>
  <si>
    <t>Additional PIC</t>
  </si>
  <si>
    <t>Students</t>
  </si>
  <si>
    <t>Number of</t>
  </si>
  <si>
    <t>District</t>
  </si>
  <si>
    <t xml:space="preserve">Grant </t>
  </si>
  <si>
    <t>ECS</t>
  </si>
  <si>
    <t>2020-2021</t>
  </si>
  <si>
    <t>Reduced</t>
  </si>
  <si>
    <t>If FRPL % above 75%,</t>
  </si>
  <si>
    <t>Free&amp;Reduced</t>
  </si>
  <si>
    <t>Need</t>
  </si>
  <si>
    <t>Equalized Net</t>
  </si>
  <si>
    <t>ECS ENGL</t>
  </si>
  <si>
    <t>Median x Item B)</t>
  </si>
  <si>
    <t>Household</t>
  </si>
  <si>
    <t>Factor</t>
  </si>
  <si>
    <t>Item E or Col 11),</t>
  </si>
  <si>
    <t>Points</t>
  </si>
  <si>
    <t>Including Additional</t>
  </si>
  <si>
    <t>Sent To</t>
  </si>
  <si>
    <t>per Pupil</t>
  </si>
  <si>
    <t>Base Formula</t>
  </si>
  <si>
    <t>Fully Funded</t>
  </si>
  <si>
    <t>Full Funding with</t>
  </si>
  <si>
    <t>Entitlement</t>
  </si>
  <si>
    <t>Fixed ECS</t>
  </si>
  <si>
    <t>Revised</t>
  </si>
  <si>
    <t>Alliance</t>
  </si>
  <si>
    <t>17 Town</t>
  </si>
  <si>
    <t>Resident</t>
  </si>
  <si>
    <t>Eligibility</t>
  </si>
  <si>
    <t>% above 75%</t>
  </si>
  <si>
    <t>Concentrated</t>
  </si>
  <si>
    <t>Weight</t>
  </si>
  <si>
    <t>Grand List</t>
  </si>
  <si>
    <t>Total</t>
  </si>
  <si>
    <t>per Capita</t>
  </si>
  <si>
    <t>Income</t>
  </si>
  <si>
    <t>(1 - ((Col 8 x</t>
  </si>
  <si>
    <t>(Alliance Districts:</t>
  </si>
  <si>
    <t>PIC Points</t>
  </si>
  <si>
    <t>Bonus</t>
  </si>
  <si>
    <t>Aid</t>
  </si>
  <si>
    <t>Grant</t>
  </si>
  <si>
    <t>HH Alliance</t>
  </si>
  <si>
    <t>2016-17</t>
  </si>
  <si>
    <t>(Absolute</t>
  </si>
  <si>
    <t>Greater</t>
  </si>
  <si>
    <t>Using Revised</t>
  </si>
  <si>
    <t>PSD</t>
  </si>
  <si>
    <t>Non-</t>
  </si>
  <si>
    <t>Reform</t>
  </si>
  <si>
    <t>PIC</t>
  </si>
  <si>
    <t>October</t>
  </si>
  <si>
    <t>Poverty</t>
  </si>
  <si>
    <t>(Col 2 x</t>
  </si>
  <si>
    <t>(Col 1 +</t>
  </si>
  <si>
    <t>(EEPC)</t>
  </si>
  <si>
    <t>(Col 7 /</t>
  </si>
  <si>
    <t>(MHI)</t>
  </si>
  <si>
    <t>(Col 9 /</t>
  </si>
  <si>
    <t>Item C) +</t>
  </si>
  <si>
    <t>Grades</t>
  </si>
  <si>
    <t>((Col 14 /</t>
  </si>
  <si>
    <t>(Col 13 x</t>
  </si>
  <si>
    <t>(Col 4 x Col 12</t>
  </si>
  <si>
    <t>(Col 16 +</t>
  </si>
  <si>
    <t>Value of Col 19</t>
  </si>
  <si>
    <t>Than Base</t>
  </si>
  <si>
    <t xml:space="preserve">FY18 PIC </t>
  </si>
  <si>
    <t>Phase-In</t>
  </si>
  <si>
    <t>Without</t>
  </si>
  <si>
    <t>Districts</t>
  </si>
  <si>
    <t>Decile</t>
  </si>
  <si>
    <t>Code</t>
  </si>
  <si>
    <t>Name</t>
  </si>
  <si>
    <t>(10/2019)</t>
  </si>
  <si>
    <t>at 75%</t>
  </si>
  <si>
    <t>Item A)</t>
  </si>
  <si>
    <t>Col 3)</t>
  </si>
  <si>
    <t>(2015/16/17)</t>
  </si>
  <si>
    <t>(Col 5 / Col 6)</t>
  </si>
  <si>
    <t>Threshold)</t>
  </si>
  <si>
    <t>Col 10 x Item D))</t>
  </si>
  <si>
    <t>Item F or Col 11)</t>
  </si>
  <si>
    <t>13) x 100)</t>
  </si>
  <si>
    <t>Col 15)</t>
  </si>
  <si>
    <t>x Found)</t>
  </si>
  <si>
    <t>Col 17)</t>
  </si>
  <si>
    <t>ACTUAL</t>
  </si>
  <si>
    <t>- Col 18)</t>
  </si>
  <si>
    <t>(Yes/No)</t>
  </si>
  <si>
    <t>Rankings</t>
  </si>
  <si>
    <t>Amount</t>
  </si>
  <si>
    <t>Alliance HH</t>
  </si>
  <si>
    <t>(# students above 75%)</t>
  </si>
  <si>
    <t>NO HH Alliance</t>
  </si>
  <si>
    <t>With Alliance HH</t>
  </si>
  <si>
    <r>
      <t xml:space="preserve">State of Connecticut, Office of Policy and Management. (2020). </t>
    </r>
    <r>
      <rPr>
        <i/>
        <sz val="9"/>
        <color theme="1"/>
        <rFont val="Century Gothic"/>
        <family val="1"/>
      </rPr>
      <t>Municipal Fiscal Indicators, Fiscal Years Ended 2014-2018</t>
    </r>
    <r>
      <rPr>
        <sz val="9"/>
        <color theme="1"/>
        <rFont val="Century Gothic"/>
        <family val="2"/>
      </rPr>
      <t>. Hartford, CT: Author. Retrieved from https://portal.ct.gov/-/media/OPM/IGP/munfinsr/Municipal-Fiscal-Indicators/FI-2014-18-Final-AsOf1-30-20.pdf?la=en.</t>
    </r>
  </si>
  <si>
    <t>*The Equalized Net Grand List per Capita (ENGLPC) is the amount of taxable property (at 100 percent of fair market value) per person in a city or town. Each town's ENGLPC is calculated annually by Connecticut's Office of Policy and Management and represents the property wealth factor that is used in the calculation of ECS grants. More information on the ENGLPC can be found at https://portal.ct.gov/-/media/OPM/IGP/munfinsr/Municipal-Fiscal-Indicators/FI-2014-18-Final-AsOf1-30-20.pdf?la=en.</t>
  </si>
  <si>
    <t>100dth Percentile</t>
  </si>
  <si>
    <t>Top Quartile:</t>
  </si>
  <si>
    <t>Key:</t>
  </si>
  <si>
    <t>1st Percentile</t>
  </si>
  <si>
    <t>Public Investment Community</t>
  </si>
  <si>
    <t>Variance</t>
  </si>
  <si>
    <t>PIC Rank</t>
  </si>
  <si>
    <t>2016 Population</t>
  </si>
  <si>
    <t>2016 Per Capita Income (PCI)</t>
  </si>
  <si>
    <t>PCI Points</t>
  </si>
  <si>
    <t>FY 20 AENGLC</t>
  </si>
  <si>
    <t>AENGLC Index Points</t>
  </si>
  <si>
    <t>FY 17 EMR</t>
  </si>
  <si>
    <t>EMR Index Points</t>
  </si>
  <si>
    <t>AFDC Count October 2018 &amp; May 2019</t>
  </si>
  <si>
    <t>2018-2019 Per Capita AFDC Rate (%)</t>
  </si>
  <si>
    <t>Per Capita AFDC Index Points</t>
  </si>
  <si>
    <t>2018-2019 Unemployment Rate (%)</t>
  </si>
  <si>
    <t>Unemployment Rate Index Points</t>
  </si>
  <si>
    <t xml:space="preserve">FY 20 Overall Eligibility Index (total of all index points) </t>
  </si>
  <si>
    <t xml:space="preserve">Groton </t>
  </si>
  <si>
    <t>FY 2021 ECS Grant</t>
  </si>
  <si>
    <t>FY 2021 ECS Per-pupil Grant</t>
  </si>
  <si>
    <r>
      <t xml:space="preserve">State of Connecticut, Office of Policy and Management. (2020). </t>
    </r>
    <r>
      <rPr>
        <i/>
        <sz val="9"/>
        <color theme="1"/>
        <rFont val="Century Gothic"/>
        <family val="2"/>
      </rPr>
      <t>FY 2020 Public Investment Community Index</t>
    </r>
    <r>
      <rPr>
        <sz val="9"/>
        <color theme="1"/>
        <rFont val="Century Gothic"/>
        <family val="2"/>
      </rPr>
      <t>. Hartford, CT: Author. Retrieved from https://portal.ct.gov/OPM/IGPP-MAIN/Services/Public-Investment-Community-Index.</t>
    </r>
  </si>
  <si>
    <t>Conn. Acts 19-117.</t>
  </si>
  <si>
    <t>The purpose of this tool is to provide comparisons between Connecticut towns based on the data used in the Education Cost Sharing (ECS) formula. The ECS formula has been established by the Connecticut General Assembly to distribute approximately $2 billion in state education funding to Connecticut's local public school districts. In October 2017, the General Assembly passed a new ECS formula, which began being implemented in fiscal year 2019, with a school district's full funding — according to the formula — being phased in/out over 10 years. The ECS formula is calculated using student and town data elements. The data displayed in this model is for the fiscal year 2021 ECS calculation. 
To use this tool, select towns in the blue cells below to view and compare town variable values. For more information about the ECS formula, please visit http://ctschoolfinance.org/ecs-formula. For more information about Connecticut's state budget for fiscal years 2020 and 2021, please visit http://ctschoolfinance.org/budget-analyses/fy20-21.</t>
  </si>
  <si>
    <t>***The Public Investment Communities (PIC) index is calculated annually by the Office of Policy and Management and measures the relative wealth and need of Connecticut’s towns by ranking them in descending order by their cumulative point allocations based on: per capita income; adjusted equalized net grand list per capita; equalized mill rate; per capita aid to children receiving Temporary Family Assistance benefits; and unemployment rate. More information on the PIC index, including the cumulative points allocation for each town, can be found at https://portal.ct.gov/OPM/IGPP-MAIN/Services/Public-Investment-Community-Index.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</si>
</sst>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8" formatCode="&quot;$&quot;#,##0.00_);[Red]\(&quot;$&quot;#,##0.00\)"/>
    <numFmt numFmtId="41" formatCode="_(* #,##0_);_(* \(#,##0\);_(* &quot;-&quot;_);_(@_)"/>
    <numFmt numFmtId="43" formatCode="_(* #,##0.00_);_(* \(#,##0.00\);_(* &quot;-&quot;??_);_(@_)"/>
    <numFmt numFmtId="164" formatCode="&quot;$&quot;#,##0"/>
    <numFmt numFmtId="165" formatCode="#,##0.000000_);[Red]\(#,##0.000000\)"/>
    <numFmt numFmtId="166" formatCode="#,##0.000_);\(#,##0.000\)"/>
    <numFmt numFmtId="167" formatCode="0.000000%"/>
    <numFmt numFmtId="168" formatCode="#,##0.000000_);\(#,##0.000000\)"/>
    <numFmt numFmtId="169" formatCode="0.0%"/>
    <numFmt numFmtId="170" formatCode="0.0000%"/>
    <numFmt numFmtId="171" formatCode="#,##0.0"/>
    <numFmt numFmtId="172" formatCode="0.0"/>
    <numFmt numFmtId="173" formatCode="_(* #,##0.0_);_(* \(#,##0.0\);_(* &quot;-&quot;??_);_(@_)"/>
  </numFmts>
  <fonts count="27" x14ac:knownFonts="1">
    <font>
      <sz val="11"/>
      <color theme="1"/>
      <name val="Calibri"/>
      <family val="2"/>
      <scheme val="minor"/>
    </font>
    <font>
      <sz val="11"/>
      <color indexed="8"/>
      <name val="Arial"/>
      <family val="2"/>
    </font>
    <font>
      <sz val="10"/>
      <color theme="1"/>
      <name val="Arial"/>
      <family val="2"/>
    </font>
    <font>
      <sz val="11"/>
      <color theme="1"/>
      <name val="Calibri"/>
      <family val="2"/>
      <scheme val="minor"/>
    </font>
    <font>
      <b/>
      <sz val="10"/>
      <color theme="1"/>
      <name val="Arial"/>
      <family val="2"/>
    </font>
    <font>
      <b/>
      <sz val="14"/>
      <color theme="1"/>
      <name val="Century Gothic"/>
      <family val="2"/>
    </font>
    <font>
      <sz val="10"/>
      <color theme="1"/>
      <name val="Century Gothic"/>
      <family val="2"/>
    </font>
    <font>
      <b/>
      <sz val="10"/>
      <color theme="1"/>
      <name val="Century Gothic"/>
      <family val="2"/>
    </font>
    <font>
      <i/>
      <sz val="9"/>
      <color theme="1"/>
      <name val="Century Gothic"/>
      <family val="2"/>
    </font>
    <font>
      <sz val="9"/>
      <color theme="1"/>
      <name val="Century Gothic"/>
      <family val="2"/>
    </font>
    <font>
      <b/>
      <sz val="9"/>
      <color theme="1"/>
      <name val="Century Gothic"/>
      <family val="2"/>
    </font>
    <font>
      <b/>
      <sz val="10"/>
      <color theme="0"/>
      <name val="Century Gothic"/>
      <family val="2"/>
    </font>
    <font>
      <b/>
      <sz val="10"/>
      <color rgb="FF45759D"/>
      <name val="Century Gothic"/>
      <family val="2"/>
    </font>
    <font>
      <sz val="11"/>
      <color theme="1"/>
      <name val="Arial"/>
      <family val="2"/>
    </font>
    <font>
      <i/>
      <sz val="9"/>
      <color theme="1"/>
      <name val="Century Gothic"/>
      <family val="1"/>
    </font>
    <font>
      <sz val="11"/>
      <name val="Arial"/>
      <family val="2"/>
    </font>
    <font>
      <b/>
      <sz val="11"/>
      <name val="Arial"/>
      <family val="2"/>
    </font>
    <font>
      <b/>
      <sz val="11"/>
      <color indexed="8"/>
      <name val="Arial"/>
      <family val="2"/>
    </font>
    <font>
      <sz val="11"/>
      <color theme="4" tint="-0.249977111117893"/>
      <name val="Arial"/>
      <family val="2"/>
    </font>
    <font>
      <b/>
      <sz val="11"/>
      <color rgb="FFFF0000"/>
      <name val="Arial"/>
      <family val="2"/>
    </font>
    <font>
      <sz val="10"/>
      <name val="Arial"/>
      <family val="2"/>
    </font>
    <font>
      <sz val="9"/>
      <name val="Calibri"/>
      <family val="2"/>
      <scheme val="minor"/>
    </font>
    <font>
      <sz val="9"/>
      <color rgb="FF000000"/>
      <name val="Calibri"/>
      <family val="2"/>
      <scheme val="minor"/>
    </font>
    <font>
      <sz val="9"/>
      <color theme="0"/>
      <name val="Calibri"/>
      <family val="2"/>
      <scheme val="minor"/>
    </font>
    <font>
      <b/>
      <sz val="9"/>
      <color theme="0"/>
      <name val="Calibri"/>
      <family val="2"/>
      <scheme val="minor"/>
    </font>
    <font>
      <b/>
      <sz val="9"/>
      <name val="Calibri"/>
      <family val="2"/>
      <scheme val="minor"/>
    </font>
    <font>
      <sz val="9"/>
      <color rgb="FFFF0000"/>
      <name val="Calibri"/>
      <family val="2"/>
      <scheme val="minor"/>
    </font>
  </fonts>
  <fills count="9">
    <fill>
      <patternFill patternType="none"/>
    </fill>
    <fill>
      <patternFill patternType="gray125"/>
    </fill>
    <fill>
      <patternFill patternType="solid">
        <fgColor rgb="FF45759D"/>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theme="9" tint="0.59996337778862885"/>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5">
    <xf numFmtId="0" fontId="0" fillId="0" borderId="0"/>
    <xf numFmtId="9" fontId="3" fillId="0" borderId="0" applyFont="0" applyFill="0" applyBorder="0" applyAlignment="0" applyProtection="0"/>
    <xf numFmtId="43" fontId="3" fillId="0" borderId="0" applyFont="0" applyFill="0" applyBorder="0" applyAlignment="0" applyProtection="0"/>
    <xf numFmtId="0" fontId="20" fillId="0" borderId="0"/>
    <xf numFmtId="43" fontId="20" fillId="0" borderId="0" applyFont="0" applyFill="0" applyBorder="0" applyAlignment="0" applyProtection="0"/>
  </cellStyleXfs>
  <cellXfs count="153">
    <xf numFmtId="0" fontId="0" fillId="0" borderId="0" xfId="0"/>
    <xf numFmtId="0" fontId="2" fillId="0" borderId="0" xfId="0" applyFont="1"/>
    <xf numFmtId="0" fontId="4" fillId="0" borderId="0" xfId="0" applyFont="1" applyBorder="1" applyAlignment="1">
      <alignment horizontal="left" indent="1"/>
    </xf>
    <xf numFmtId="41" fontId="2" fillId="0" borderId="0" xfId="2" applyNumberFormat="1" applyFont="1" applyBorder="1"/>
    <xf numFmtId="0" fontId="5" fillId="0" borderId="0" xfId="0" applyFont="1" applyAlignment="1">
      <alignment vertical="center"/>
    </xf>
    <xf numFmtId="0" fontId="7" fillId="0" borderId="1" xfId="0" applyFont="1" applyBorder="1" applyAlignment="1">
      <alignment wrapText="1"/>
    </xf>
    <xf numFmtId="0" fontId="6" fillId="0" borderId="0" xfId="0" applyFont="1"/>
    <xf numFmtId="49" fontId="7" fillId="0" borderId="1" xfId="0" applyNumberFormat="1" applyFont="1" applyBorder="1" applyAlignment="1">
      <alignment vertical="center"/>
    </xf>
    <xf numFmtId="37" fontId="6" fillId="0" borderId="1" xfId="2" applyNumberFormat="1" applyFont="1" applyBorder="1" applyAlignment="1">
      <alignment horizontal="center" vertical="center"/>
    </xf>
    <xf numFmtId="9" fontId="6" fillId="0" borderId="1" xfId="1" applyFont="1" applyBorder="1" applyAlignment="1">
      <alignment horizontal="center" vertical="center"/>
    </xf>
    <xf numFmtId="49" fontId="7" fillId="0" borderId="2" xfId="0" applyNumberFormat="1" applyFont="1" applyBorder="1" applyAlignment="1">
      <alignment vertical="center"/>
    </xf>
    <xf numFmtId="9" fontId="6" fillId="0" borderId="2" xfId="1" applyFont="1" applyBorder="1" applyAlignment="1">
      <alignment horizontal="center" vertical="center"/>
    </xf>
    <xf numFmtId="164" fontId="6" fillId="0" borderId="1" xfId="0" applyNumberFormat="1" applyFont="1" applyBorder="1" applyAlignment="1">
      <alignment horizontal="center" vertical="center"/>
    </xf>
    <xf numFmtId="49" fontId="7" fillId="0" borderId="0" xfId="0" applyNumberFormat="1" applyFont="1" applyBorder="1" applyAlignment="1">
      <alignment vertical="center"/>
    </xf>
    <xf numFmtId="41" fontId="6" fillId="0" borderId="0" xfId="2" applyNumberFormat="1" applyFont="1" applyBorder="1" applyAlignment="1">
      <alignment horizontal="center" vertical="center"/>
    </xf>
    <xf numFmtId="164" fontId="6" fillId="0" borderId="1" xfId="2" applyNumberFormat="1" applyFont="1" applyBorder="1" applyAlignment="1">
      <alignment horizontal="center" vertical="center"/>
    </xf>
    <xf numFmtId="0" fontId="6" fillId="0" borderId="0" xfId="0" applyFont="1" applyBorder="1"/>
    <xf numFmtId="0" fontId="9" fillId="0" borderId="0" xfId="0" applyFont="1" applyBorder="1"/>
    <xf numFmtId="0" fontId="10" fillId="0" borderId="0" xfId="0" applyFont="1" applyBorder="1"/>
    <xf numFmtId="0" fontId="9" fillId="0" borderId="0" xfId="0" applyFont="1" applyBorder="1" applyAlignment="1" applyProtection="1">
      <alignment vertical="center"/>
    </xf>
    <xf numFmtId="0" fontId="11" fillId="2" borderId="1" xfId="0" applyFont="1" applyFill="1" applyBorder="1" applyAlignment="1" applyProtection="1">
      <alignment horizontal="center" vertical="center"/>
      <protection locked="0"/>
    </xf>
    <xf numFmtId="0" fontId="1" fillId="0" borderId="0" xfId="0" applyNumberFormat="1" applyFont="1" applyFill="1"/>
    <xf numFmtId="0" fontId="8" fillId="0" borderId="0" xfId="0" applyFont="1" applyBorder="1" applyAlignment="1"/>
    <xf numFmtId="0" fontId="9" fillId="0" borderId="0" xfId="0" applyFont="1" applyBorder="1" applyAlignment="1" applyProtection="1">
      <alignment horizontal="left" vertical="center" wrapText="1"/>
    </xf>
    <xf numFmtId="0" fontId="9" fillId="0" borderId="0" xfId="0" applyFont="1" applyBorder="1" applyAlignment="1">
      <alignment vertical="center"/>
    </xf>
    <xf numFmtId="0" fontId="9" fillId="0" borderId="0" xfId="0" applyFont="1" applyBorder="1" applyAlignment="1" applyProtection="1">
      <alignment vertical="center" wrapText="1"/>
    </xf>
    <xf numFmtId="0" fontId="1" fillId="0" borderId="0" xfId="0" applyFont="1"/>
    <xf numFmtId="15" fontId="15" fillId="0" borderId="0" xfId="0" quotePrefix="1" applyNumberFormat="1" applyFont="1" applyFill="1"/>
    <xf numFmtId="0" fontId="1" fillId="0" borderId="0" xfId="0" applyNumberFormat="1" applyFont="1" applyFill="1" applyAlignment="1">
      <alignment horizontal="center"/>
    </xf>
    <xf numFmtId="0" fontId="1" fillId="0" borderId="0" xfId="0" applyNumberFormat="1" applyFont="1" applyFill="1" applyAlignment="1">
      <alignment horizontal="right"/>
    </xf>
    <xf numFmtId="0" fontId="15" fillId="0" borderId="0" xfId="0" applyNumberFormat="1" applyFont="1" applyFill="1"/>
    <xf numFmtId="10" fontId="1" fillId="0" borderId="0" xfId="0" applyNumberFormat="1" applyFont="1" applyFill="1"/>
    <xf numFmtId="165" fontId="1" fillId="0" borderId="0" xfId="0" applyNumberFormat="1" applyFont="1"/>
    <xf numFmtId="39" fontId="1" fillId="0" borderId="0" xfId="0" applyNumberFormat="1" applyFont="1" applyFill="1"/>
    <xf numFmtId="166" fontId="1" fillId="0" borderId="0" xfId="0" applyNumberFormat="1" applyFont="1" applyFill="1"/>
    <xf numFmtId="5" fontId="1" fillId="0" borderId="0" xfId="0" applyNumberFormat="1" applyFont="1" applyFill="1"/>
    <xf numFmtId="2" fontId="1" fillId="0" borderId="0" xfId="0" applyNumberFormat="1" applyFont="1" applyFill="1"/>
    <xf numFmtId="167" fontId="1" fillId="0" borderId="0" xfId="0" applyNumberFormat="1" applyFont="1" applyFill="1"/>
    <xf numFmtId="0" fontId="1" fillId="0" borderId="0" xfId="0" applyFont="1" applyAlignment="1">
      <alignment horizontal="center"/>
    </xf>
    <xf numFmtId="0" fontId="1" fillId="0" borderId="0" xfId="0" applyFont="1" applyAlignment="1">
      <alignment horizontal="right"/>
    </xf>
    <xf numFmtId="10" fontId="1" fillId="0" borderId="0" xfId="0" applyNumberFormat="1" applyFont="1"/>
    <xf numFmtId="37" fontId="1" fillId="0" borderId="0" xfId="0" applyNumberFormat="1" applyFont="1" applyFill="1"/>
    <xf numFmtId="0" fontId="1" fillId="0" borderId="0" xfId="0" quotePrefix="1" applyNumberFormat="1" applyFont="1" applyFill="1"/>
    <xf numFmtId="37" fontId="15" fillId="0" borderId="0" xfId="0" applyNumberFormat="1" applyFont="1" applyFill="1"/>
    <xf numFmtId="40" fontId="1" fillId="0" borderId="0" xfId="0" applyNumberFormat="1" applyFont="1" applyFill="1"/>
    <xf numFmtId="165" fontId="1" fillId="0" borderId="0" xfId="0" applyNumberFormat="1" applyFont="1" applyFill="1" applyAlignment="1">
      <alignment horizontal="center"/>
    </xf>
    <xf numFmtId="9" fontId="1" fillId="0" borderId="0" xfId="1" applyFont="1" applyFill="1"/>
    <xf numFmtId="0" fontId="16" fillId="0" borderId="0" xfId="0" applyNumberFormat="1" applyFont="1" applyFill="1" applyAlignment="1">
      <alignment horizontal="right"/>
    </xf>
    <xf numFmtId="168" fontId="1" fillId="0" borderId="0" xfId="0" applyNumberFormat="1" applyFont="1" applyFill="1"/>
    <xf numFmtId="0" fontId="1" fillId="0" borderId="0" xfId="0" quotePrefix="1" applyFont="1" applyAlignment="1">
      <alignment horizontal="center"/>
    </xf>
    <xf numFmtId="0" fontId="15" fillId="0" borderId="0" xfId="0" quotePrefix="1" applyNumberFormat="1" applyFont="1" applyFill="1" applyAlignment="1">
      <alignment horizontal="center"/>
    </xf>
    <xf numFmtId="37" fontId="15" fillId="0" borderId="0" xfId="0" quotePrefix="1" applyNumberFormat="1" applyFont="1" applyFill="1" applyAlignment="1">
      <alignment horizontal="center"/>
    </xf>
    <xf numFmtId="3" fontId="15" fillId="0" borderId="0" xfId="0" quotePrefix="1" applyNumberFormat="1" applyFont="1" applyFill="1" applyAlignment="1">
      <alignment horizontal="center"/>
    </xf>
    <xf numFmtId="9" fontId="15" fillId="0" borderId="0" xfId="1" quotePrefix="1" applyFont="1" applyFill="1" applyAlignment="1">
      <alignment horizontal="center"/>
    </xf>
    <xf numFmtId="37" fontId="1" fillId="0" borderId="0" xfId="0" applyNumberFormat="1" applyFont="1"/>
    <xf numFmtId="0" fontId="17" fillId="0" borderId="0" xfId="0" applyNumberFormat="1" applyFont="1" applyFill="1" applyAlignment="1">
      <alignment horizontal="center"/>
    </xf>
    <xf numFmtId="0" fontId="15" fillId="0" borderId="0" xfId="0" applyNumberFormat="1" applyFont="1" applyFill="1" applyAlignment="1">
      <alignment horizontal="center"/>
    </xf>
    <xf numFmtId="0" fontId="1" fillId="0" borderId="0" xfId="0" applyFont="1" applyFill="1"/>
    <xf numFmtId="40" fontId="17" fillId="0" borderId="0" xfId="0" applyNumberFormat="1" applyFont="1" applyFill="1"/>
    <xf numFmtId="6" fontId="17" fillId="0" borderId="0" xfId="0" applyNumberFormat="1" applyFont="1" applyFill="1" applyAlignment="1">
      <alignment horizontal="center"/>
    </xf>
    <xf numFmtId="0" fontId="16" fillId="0" borderId="0" xfId="0" quotePrefix="1" applyNumberFormat="1" applyFont="1" applyFill="1" applyAlignment="1">
      <alignment horizontal="center"/>
    </xf>
    <xf numFmtId="0" fontId="15" fillId="0" borderId="0" xfId="0" applyFont="1" applyAlignment="1">
      <alignment horizontal="center"/>
    </xf>
    <xf numFmtId="8" fontId="17" fillId="0" borderId="0" xfId="0" applyNumberFormat="1" applyFont="1" applyFill="1" applyAlignment="1">
      <alignment horizontal="center"/>
    </xf>
    <xf numFmtId="0" fontId="18" fillId="0" borderId="0" xfId="0" applyNumberFormat="1" applyFont="1" applyFill="1" applyAlignment="1">
      <alignment horizontal="center"/>
    </xf>
    <xf numFmtId="5" fontId="17" fillId="0" borderId="0" xfId="0" applyNumberFormat="1" applyFont="1" applyFill="1"/>
    <xf numFmtId="0" fontId="18" fillId="3" borderId="0" xfId="0" applyNumberFormat="1" applyFont="1" applyFill="1" applyAlignment="1">
      <alignment horizontal="center"/>
    </xf>
    <xf numFmtId="0" fontId="1" fillId="0" borderId="0" xfId="0" applyFont="1" applyFill="1" applyAlignment="1">
      <alignment wrapText="1"/>
    </xf>
    <xf numFmtId="0" fontId="1" fillId="0" borderId="0" xfId="0" quotePrefix="1" applyNumberFormat="1" applyFont="1" applyFill="1" applyAlignment="1">
      <alignment horizontal="center"/>
    </xf>
    <xf numFmtId="0" fontId="1" fillId="0" borderId="0" xfId="0" quotePrefix="1" applyFont="1" applyFill="1" applyAlignment="1">
      <alignment horizontal="center"/>
    </xf>
    <xf numFmtId="0" fontId="13" fillId="0" borderId="0" xfId="0" applyFont="1"/>
    <xf numFmtId="4" fontId="1" fillId="0" borderId="0" xfId="0" applyNumberFormat="1" applyFont="1" applyFill="1"/>
    <xf numFmtId="4" fontId="16" fillId="4" borderId="1" xfId="0" applyNumberFormat="1" applyFont="1" applyFill="1" applyBorder="1" applyAlignment="1">
      <alignment horizontal="right"/>
    </xf>
    <xf numFmtId="4" fontId="13" fillId="0" borderId="0" xfId="0" applyNumberFormat="1" applyFont="1"/>
    <xf numFmtId="169" fontId="13" fillId="0" borderId="0" xfId="0" applyNumberFormat="1" applyFont="1"/>
    <xf numFmtId="3" fontId="13" fillId="0" borderId="0" xfId="0" applyNumberFormat="1" applyFont="1"/>
    <xf numFmtId="40" fontId="1" fillId="0" borderId="0" xfId="0" applyNumberFormat="1" applyFont="1"/>
    <xf numFmtId="165" fontId="1" fillId="0" borderId="0" xfId="0" applyNumberFormat="1" applyFont="1" applyFill="1"/>
    <xf numFmtId="170" fontId="1" fillId="0" borderId="0" xfId="0" applyNumberFormat="1" applyFont="1" applyFill="1"/>
    <xf numFmtId="169" fontId="1" fillId="0" borderId="0" xfId="0" applyNumberFormat="1" applyFont="1" applyFill="1"/>
    <xf numFmtId="170" fontId="13" fillId="0" borderId="0" xfId="0" applyNumberFormat="1" applyFont="1"/>
    <xf numFmtId="37" fontId="1" fillId="0" borderId="0" xfId="0" applyNumberFormat="1" applyFont="1" applyFill="1" applyAlignment="1">
      <alignment horizontal="center"/>
    </xf>
    <xf numFmtId="3" fontId="13" fillId="0" borderId="0" xfId="0" applyNumberFormat="1" applyFont="1" applyFill="1"/>
    <xf numFmtId="9" fontId="13" fillId="0" borderId="0" xfId="1" applyFont="1" applyFill="1"/>
    <xf numFmtId="3" fontId="1" fillId="0" borderId="0" xfId="0" applyNumberFormat="1" applyFont="1"/>
    <xf numFmtId="0" fontId="19" fillId="0" borderId="0" xfId="0" applyNumberFormat="1" applyFont="1" applyFill="1" applyAlignment="1">
      <alignment horizontal="center"/>
    </xf>
    <xf numFmtId="4" fontId="16" fillId="5" borderId="1" xfId="0" applyNumberFormat="1" applyFont="1" applyFill="1" applyBorder="1" applyAlignment="1">
      <alignment horizontal="right"/>
    </xf>
    <xf numFmtId="0" fontId="21" fillId="0" borderId="1" xfId="3" applyFont="1" applyBorder="1" applyAlignment="1">
      <alignment horizontal="center"/>
    </xf>
    <xf numFmtId="0" fontId="21" fillId="0" borderId="1" xfId="3" quotePrefix="1" applyFont="1" applyBorder="1" applyAlignment="1">
      <alignment horizontal="left"/>
    </xf>
    <xf numFmtId="0" fontId="21" fillId="0" borderId="1" xfId="3" applyFont="1" applyFill="1" applyBorder="1"/>
    <xf numFmtId="3" fontId="21" fillId="0" borderId="1" xfId="3" applyNumberFormat="1" applyFont="1" applyFill="1" applyBorder="1" applyAlignment="1">
      <alignment horizontal="right"/>
    </xf>
    <xf numFmtId="0" fontId="21" fillId="0" borderId="1" xfId="3" applyFont="1" applyFill="1" applyBorder="1" applyAlignment="1">
      <alignment horizontal="right"/>
    </xf>
    <xf numFmtId="4" fontId="21" fillId="0" borderId="1" xfId="3" applyNumberFormat="1" applyFont="1" applyFill="1" applyBorder="1" applyAlignment="1">
      <alignment horizontal="right"/>
    </xf>
    <xf numFmtId="2" fontId="22" fillId="0" borderId="1" xfId="3" applyNumberFormat="1" applyFont="1" applyFill="1" applyBorder="1" applyAlignment="1" applyProtection="1">
      <alignment horizontal="right" vertical="center" wrapText="1"/>
    </xf>
    <xf numFmtId="171" fontId="21" fillId="0" borderId="1" xfId="3" applyNumberFormat="1" applyFont="1" applyFill="1" applyBorder="1" applyAlignment="1">
      <alignment horizontal="right"/>
    </xf>
    <xf numFmtId="10" fontId="21" fillId="0" borderId="1" xfId="3" applyNumberFormat="1" applyFont="1" applyFill="1" applyBorder="1" applyAlignment="1">
      <alignment horizontal="right"/>
    </xf>
    <xf numFmtId="172" fontId="21" fillId="0" borderId="1" xfId="3" applyNumberFormat="1" applyFont="1" applyFill="1" applyBorder="1" applyAlignment="1">
      <alignment horizontal="right"/>
    </xf>
    <xf numFmtId="0" fontId="21" fillId="0" borderId="1" xfId="3" applyFont="1" applyFill="1" applyBorder="1" applyAlignment="1">
      <alignment horizontal="centerContinuous"/>
    </xf>
    <xf numFmtId="0" fontId="21" fillId="0" borderId="1" xfId="3" applyFont="1" applyBorder="1" applyAlignment="1">
      <alignment horizontal="right"/>
    </xf>
    <xf numFmtId="0" fontId="21" fillId="0" borderId="0" xfId="3" applyFont="1" applyFill="1" applyBorder="1"/>
    <xf numFmtId="0" fontId="21" fillId="0" borderId="0" xfId="3" applyFont="1"/>
    <xf numFmtId="2" fontId="21" fillId="0" borderId="1" xfId="3" applyNumberFormat="1" applyFont="1" applyBorder="1"/>
    <xf numFmtId="0" fontId="21" fillId="6" borderId="0" xfId="3" applyFont="1" applyFill="1" applyBorder="1"/>
    <xf numFmtId="2" fontId="21" fillId="0" borderId="1" xfId="3" applyNumberFormat="1" applyFont="1" applyFill="1" applyBorder="1" applyAlignment="1">
      <alignment horizontal="right"/>
    </xf>
    <xf numFmtId="4" fontId="21" fillId="0" borderId="1" xfId="3" applyNumberFormat="1" applyFont="1" applyBorder="1"/>
    <xf numFmtId="0" fontId="23" fillId="7" borderId="1" xfId="3" applyFont="1" applyFill="1" applyBorder="1" applyAlignment="1">
      <alignment horizontal="center" vertical="top" wrapText="1"/>
    </xf>
    <xf numFmtId="3" fontId="23" fillId="7" borderId="1" xfId="3" applyNumberFormat="1" applyFont="1" applyFill="1" applyBorder="1" applyAlignment="1">
      <alignment horizontal="center" vertical="top" wrapText="1"/>
    </xf>
    <xf numFmtId="4" fontId="23" fillId="7" borderId="1" xfId="3" applyNumberFormat="1" applyFont="1" applyFill="1" applyBorder="1" applyAlignment="1">
      <alignment horizontal="center" vertical="top" wrapText="1"/>
    </xf>
    <xf numFmtId="2" fontId="23" fillId="7" borderId="1" xfId="3" applyNumberFormat="1" applyFont="1" applyFill="1" applyBorder="1" applyAlignment="1">
      <alignment horizontal="center" vertical="top" wrapText="1"/>
    </xf>
    <xf numFmtId="171" fontId="23" fillId="7" borderId="1" xfId="3" applyNumberFormat="1" applyFont="1" applyFill="1" applyBorder="1" applyAlignment="1">
      <alignment horizontal="center" vertical="top" wrapText="1"/>
    </xf>
    <xf numFmtId="10" fontId="23" fillId="7" borderId="1" xfId="3" applyNumberFormat="1" applyFont="1" applyFill="1" applyBorder="1" applyAlignment="1">
      <alignment horizontal="center" vertical="top" wrapText="1"/>
    </xf>
    <xf numFmtId="4" fontId="24" fillId="7" borderId="1" xfId="3" applyNumberFormat="1" applyFont="1" applyFill="1" applyBorder="1" applyAlignment="1">
      <alignment horizontal="center" vertical="top" wrapText="1"/>
    </xf>
    <xf numFmtId="0" fontId="21" fillId="6" borderId="1" xfId="3" applyFont="1" applyFill="1" applyBorder="1"/>
    <xf numFmtId="3" fontId="21" fillId="6" borderId="1" xfId="3" applyNumberFormat="1" applyFont="1" applyFill="1" applyBorder="1"/>
    <xf numFmtId="2" fontId="21" fillId="6" borderId="1" xfId="3" applyNumberFormat="1" applyFont="1" applyFill="1" applyBorder="1" applyAlignment="1">
      <alignment horizontal="right"/>
    </xf>
    <xf numFmtId="4" fontId="21" fillId="6" borderId="1" xfId="3" applyNumberFormat="1" applyFont="1" applyFill="1" applyBorder="1"/>
    <xf numFmtId="173" fontId="21" fillId="8" borderId="1" xfId="4" applyNumberFormat="1" applyFont="1" applyFill="1" applyBorder="1"/>
    <xf numFmtId="10" fontId="21" fillId="6" borderId="1" xfId="3" applyNumberFormat="1" applyFont="1" applyFill="1" applyBorder="1" applyAlignment="1">
      <alignment horizontal="right"/>
    </xf>
    <xf numFmtId="4" fontId="21" fillId="6" borderId="1" xfId="3" applyNumberFormat="1" applyFont="1" applyFill="1" applyBorder="1" applyAlignment="1">
      <alignment horizontal="right"/>
    </xf>
    <xf numFmtId="172" fontId="21" fillId="6" borderId="1" xfId="3" applyNumberFormat="1" applyFont="1" applyFill="1" applyBorder="1" applyAlignment="1">
      <alignment horizontal="right"/>
    </xf>
    <xf numFmtId="4" fontId="25" fillId="6" borderId="1" xfId="3" applyNumberFormat="1" applyFont="1" applyFill="1" applyBorder="1" applyAlignment="1">
      <alignment horizontal="right"/>
    </xf>
    <xf numFmtId="0" fontId="21" fillId="0" borderId="0" xfId="3" applyFont="1" applyFill="1" applyBorder="1" applyAlignment="1">
      <alignment horizontal="right"/>
    </xf>
    <xf numFmtId="173" fontId="21" fillId="8" borderId="1" xfId="4" applyNumberFormat="1" applyFont="1" applyFill="1" applyBorder="1" applyAlignment="1">
      <alignment horizontal="right"/>
    </xf>
    <xf numFmtId="3" fontId="21" fillId="0" borderId="1" xfId="3" applyNumberFormat="1" applyFont="1" applyFill="1" applyBorder="1"/>
    <xf numFmtId="4" fontId="21" fillId="0" borderId="1" xfId="3" applyNumberFormat="1" applyFont="1" applyFill="1" applyBorder="1"/>
    <xf numFmtId="173" fontId="21" fillId="0" borderId="1" xfId="4" applyNumberFormat="1" applyFont="1" applyFill="1" applyBorder="1"/>
    <xf numFmtId="4" fontId="25" fillId="0" borderId="1" xfId="3" applyNumberFormat="1" applyFont="1" applyFill="1" applyBorder="1" applyAlignment="1">
      <alignment horizontal="right"/>
    </xf>
    <xf numFmtId="173" fontId="21" fillId="0" borderId="1" xfId="4" applyNumberFormat="1" applyFont="1" applyFill="1" applyBorder="1" applyAlignment="1">
      <alignment horizontal="right"/>
    </xf>
    <xf numFmtId="0" fontId="21" fillId="0" borderId="1" xfId="3" quotePrefix="1" applyFont="1" applyFill="1" applyBorder="1" applyAlignment="1">
      <alignment horizontal="left"/>
    </xf>
    <xf numFmtId="0" fontId="21" fillId="6" borderId="1" xfId="3" quotePrefix="1" applyFont="1" applyFill="1" applyBorder="1" applyAlignment="1">
      <alignment horizontal="left"/>
    </xf>
    <xf numFmtId="173" fontId="21" fillId="0" borderId="1" xfId="4" applyNumberFormat="1" applyFont="1" applyFill="1" applyBorder="1" applyAlignment="1"/>
    <xf numFmtId="0" fontId="26" fillId="0" borderId="0" xfId="3" applyFont="1" applyFill="1" applyBorder="1"/>
    <xf numFmtId="0" fontId="26" fillId="0" borderId="0" xfId="3" applyFont="1"/>
    <xf numFmtId="0" fontId="21" fillId="0" borderId="0" xfId="3" applyFont="1" applyFill="1" applyBorder="1" applyAlignment="1"/>
    <xf numFmtId="0" fontId="21" fillId="0" borderId="0" xfId="3" applyFont="1" applyFill="1" applyBorder="1" applyAlignment="1">
      <alignment horizontal="center"/>
    </xf>
    <xf numFmtId="0" fontId="21" fillId="0" borderId="0" xfId="3" applyFont="1" applyAlignment="1">
      <alignment horizontal="center"/>
    </xf>
    <xf numFmtId="0" fontId="21" fillId="0" borderId="0" xfId="3" quotePrefix="1" applyFont="1" applyAlignment="1">
      <alignment horizontal="left"/>
    </xf>
    <xf numFmtId="0" fontId="21" fillId="0" borderId="0" xfId="3" applyFont="1" applyFill="1"/>
    <xf numFmtId="3" fontId="21" fillId="0" borderId="0" xfId="3" applyNumberFormat="1" applyFont="1" applyFill="1" applyAlignment="1">
      <alignment horizontal="centerContinuous"/>
    </xf>
    <xf numFmtId="0" fontId="21" fillId="0" borderId="0" xfId="3" applyFont="1" applyFill="1" applyAlignment="1">
      <alignment horizontal="centerContinuous"/>
    </xf>
    <xf numFmtId="3" fontId="21" fillId="0" borderId="0" xfId="3" applyNumberFormat="1" applyFont="1" applyFill="1"/>
    <xf numFmtId="2" fontId="21" fillId="0" borderId="0" xfId="3" quotePrefix="1" applyNumberFormat="1" applyFont="1" applyFill="1" applyAlignment="1">
      <alignment horizontal="centerContinuous"/>
    </xf>
    <xf numFmtId="171" fontId="21" fillId="0" borderId="0" xfId="3" applyNumberFormat="1" applyFont="1" applyFill="1" applyAlignment="1">
      <alignment horizontal="centerContinuous"/>
    </xf>
    <xf numFmtId="10" fontId="21" fillId="0" borderId="0" xfId="3" applyNumberFormat="1" applyFont="1" applyFill="1" applyAlignment="1">
      <alignment horizontal="centerContinuous"/>
    </xf>
    <xf numFmtId="2" fontId="21" fillId="0" borderId="0" xfId="3" applyNumberFormat="1" applyFont="1" applyFill="1" applyAlignment="1">
      <alignment horizontal="centerContinuous"/>
    </xf>
    <xf numFmtId="4" fontId="21" fillId="0" borderId="0" xfId="3" applyNumberFormat="1" applyFont="1" applyBorder="1"/>
    <xf numFmtId="171" fontId="21" fillId="0" borderId="0" xfId="3" applyNumberFormat="1" applyFont="1" applyFill="1"/>
    <xf numFmtId="10" fontId="21" fillId="0" borderId="0" xfId="3" applyNumberFormat="1" applyFont="1" applyFill="1"/>
    <xf numFmtId="0" fontId="21" fillId="0" borderId="0" xfId="3" applyFont="1" applyBorder="1"/>
    <xf numFmtId="0" fontId="9" fillId="0" borderId="0" xfId="0" applyFont="1" applyFill="1" applyBorder="1" applyAlignment="1" applyProtection="1">
      <alignment vertical="center" wrapText="1"/>
    </xf>
    <xf numFmtId="0" fontId="9" fillId="0" borderId="0" xfId="0" applyFont="1" applyBorder="1" applyAlignment="1" applyProtection="1">
      <alignment horizontal="left" vertical="center" wrapText="1"/>
    </xf>
    <xf numFmtId="0" fontId="6"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cellXfs>
  <cellStyles count="5">
    <cellStyle name="Comma" xfId="2" builtinId="3"/>
    <cellStyle name="Comma 2" xfId="4" xr:uid="{00000000-0005-0000-0000-000001000000}"/>
    <cellStyle name="Normal" xfId="0" builtinId="0"/>
    <cellStyle name="Normal 2" xfId="3" xr:uid="{00000000-0005-0000-0000-000003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G48"/>
  <sheetViews>
    <sheetView showGridLines="0" tabSelected="1" zoomScale="120" zoomScaleNormal="120" zoomScalePageLayoutView="125" workbookViewId="0">
      <selection activeCell="C8" sqref="C8"/>
    </sheetView>
  </sheetViews>
  <sheetFormatPr baseColWidth="10" defaultColWidth="9.1640625" defaultRowHeight="13" x14ac:dyDescent="0.15"/>
  <cols>
    <col min="1" max="1" width="9.1640625" style="1"/>
    <col min="2" max="2" width="48.1640625" style="1" customWidth="1"/>
    <col min="3" max="5" width="16.5" style="1" customWidth="1"/>
    <col min="6" max="7" width="16.5" style="1" bestFit="1" customWidth="1"/>
    <col min="8" max="16384" width="9.1640625" style="1"/>
  </cols>
  <sheetData>
    <row r="1" spans="2:7" ht="25" customHeight="1" x14ac:dyDescent="0.15">
      <c r="B1" s="4" t="s">
        <v>197</v>
      </c>
    </row>
    <row r="2" spans="2:7" ht="15" customHeight="1" x14ac:dyDescent="0.15">
      <c r="B2" s="150" t="s">
        <v>388</v>
      </c>
      <c r="C2" s="150"/>
      <c r="D2" s="150"/>
      <c r="E2" s="150"/>
      <c r="F2" s="150"/>
      <c r="G2" s="150"/>
    </row>
    <row r="3" spans="2:7" ht="15" customHeight="1" x14ac:dyDescent="0.15">
      <c r="B3" s="150"/>
      <c r="C3" s="150"/>
      <c r="D3" s="150"/>
      <c r="E3" s="150"/>
      <c r="F3" s="150"/>
      <c r="G3" s="150"/>
    </row>
    <row r="4" spans="2:7" ht="15" customHeight="1" x14ac:dyDescent="0.15">
      <c r="B4" s="150"/>
      <c r="C4" s="150"/>
      <c r="D4" s="150"/>
      <c r="E4" s="150"/>
      <c r="F4" s="150"/>
      <c r="G4" s="150"/>
    </row>
    <row r="5" spans="2:7" ht="15" customHeight="1" x14ac:dyDescent="0.15">
      <c r="B5" s="150"/>
      <c r="C5" s="150"/>
      <c r="D5" s="150"/>
      <c r="E5" s="150"/>
      <c r="F5" s="150"/>
      <c r="G5" s="150"/>
    </row>
    <row r="6" spans="2:7" ht="77.25" customHeight="1" x14ac:dyDescent="0.15">
      <c r="B6" s="150"/>
      <c r="C6" s="150"/>
      <c r="D6" s="150"/>
      <c r="E6" s="150"/>
      <c r="F6" s="150"/>
      <c r="G6" s="150"/>
    </row>
    <row r="7" spans="2:7" ht="18" customHeight="1" x14ac:dyDescent="0.15"/>
    <row r="8" spans="2:7" ht="27.75" customHeight="1" x14ac:dyDescent="0.15">
      <c r="B8" s="5" t="s">
        <v>194</v>
      </c>
      <c r="C8" s="20" t="s">
        <v>29</v>
      </c>
      <c r="D8" s="20" t="s">
        <v>81</v>
      </c>
      <c r="E8" s="20" t="s">
        <v>106</v>
      </c>
      <c r="F8" s="20" t="s">
        <v>110</v>
      </c>
      <c r="G8" s="20" t="s">
        <v>168</v>
      </c>
    </row>
    <row r="9" spans="2:7" x14ac:dyDescent="0.15">
      <c r="B9" s="6"/>
      <c r="C9" s="6"/>
      <c r="D9" s="6"/>
      <c r="E9" s="6"/>
      <c r="F9" s="6"/>
      <c r="G9" s="6"/>
    </row>
    <row r="10" spans="2:7" x14ac:dyDescent="0.15">
      <c r="B10" s="7" t="s">
        <v>187</v>
      </c>
      <c r="C10" s="8">
        <f>IFERROR(INDEX('FY 21 Shell'!$K$27:$K$195,MATCH(Model!C8,'FY 21 Shell'!$I$27:$I$195,0)),"")</f>
        <v>20066.78</v>
      </c>
      <c r="D10" s="8">
        <f>IFERROR(INDEX('FY 21 Shell'!$K$27:$K$195,MATCH(Model!D8,'FY 21 Shell'!$I$27:$I$195,0)),"")</f>
        <v>19958.900000000001</v>
      </c>
      <c r="E10" s="8">
        <f>IFERROR(INDEX('FY 21 Shell'!$K$27:$K$195,MATCH(Model!E8,'FY 21 Shell'!$I$27:$I$195,0)),"")</f>
        <v>11391.81</v>
      </c>
      <c r="F10" s="8">
        <f>IFERROR(INDEX('FY 21 Shell'!$K$27:$K$195,MATCH(Model!F8,'FY 21 Shell'!$I$27:$I$195,0)),"")</f>
        <v>18507.46</v>
      </c>
      <c r="G10" s="8">
        <f>IFERROR(INDEX('FY 21 Shell'!$K$27:$K$195,MATCH(Model!G8,'FY 21 Shell'!$I$27:$I$195,0)),"")</f>
        <v>18239.259999999998</v>
      </c>
    </row>
    <row r="11" spans="2:7" x14ac:dyDescent="0.15">
      <c r="B11" s="7" t="s">
        <v>193</v>
      </c>
      <c r="C11" s="8">
        <f>IFERROR(INDEX('FY 21 Shell'!$N$27:$N$195,MATCH(Model!C8,'FY 21 Shell'!$I$27:$I$195,0)),"")</f>
        <v>14397</v>
      </c>
      <c r="D11" s="8">
        <f>IFERROR(INDEX('FY 21 Shell'!$N$27:$N$195,MATCH(Model!D8,'FY 21 Shell'!$I$27:$I$195,0)),"")</f>
        <v>17789</v>
      </c>
      <c r="E11" s="8">
        <f>IFERROR(INDEX('FY 21 Shell'!$N$27:$N$195,MATCH(Model!E8,'FY 21 Shell'!$I$27:$I$195,0)),"")</f>
        <v>8350</v>
      </c>
      <c r="F11" s="8">
        <f>IFERROR(INDEX('FY 21 Shell'!$N$27:$N$195,MATCH(Model!F8,'FY 21 Shell'!$I$27:$I$195,0)),"")</f>
        <v>12860</v>
      </c>
      <c r="G11" s="8">
        <f>IFERROR(INDEX('FY 21 Shell'!$N$27:$N$195,MATCH(Model!G8,'FY 21 Shell'!$I$27:$I$195,0)),"")</f>
        <v>14862</v>
      </c>
    </row>
    <row r="12" spans="2:7" x14ac:dyDescent="0.15">
      <c r="B12" s="7" t="s">
        <v>189</v>
      </c>
      <c r="C12" s="9">
        <f>IFERROR(INDEX('FY 21 Shell'!$O$27:$O$195,MATCH(Model!C8,'FY 21 Shell'!$I$27:$I$195,0)),"")</f>
        <v>0.71745441969264634</v>
      </c>
      <c r="D12" s="9">
        <f>IFERROR(INDEX('FY 21 Shell'!$O$27:$O$195,MATCH(Model!D8,'FY 21 Shell'!$I$27:$I$195,0)),"")</f>
        <v>0.89128158365440979</v>
      </c>
      <c r="E12" s="9">
        <f>IFERROR(INDEX('FY 21 Shell'!$O$27:$O$195,MATCH(Model!E8,'FY 21 Shell'!$I$27:$I$195,0)),"")</f>
        <v>0.73298273057573826</v>
      </c>
      <c r="F12" s="9">
        <f>IFERROR(INDEX('FY 21 Shell'!$O$27:$O$195,MATCH(Model!F8,'FY 21 Shell'!$I$27:$I$195,0)),"")</f>
        <v>0.69485493957571709</v>
      </c>
      <c r="G12" s="9">
        <f>IFERROR(INDEX('FY 21 Shell'!$O$27:$O$195,MATCH(Model!G8,'FY 21 Shell'!$I$27:$I$195,0)),"")</f>
        <v>0.81483568960582842</v>
      </c>
    </row>
    <row r="13" spans="2:7" x14ac:dyDescent="0.15">
      <c r="B13" s="7" t="s">
        <v>188</v>
      </c>
      <c r="C13" s="8">
        <f>IFERROR(INDEX('FY 21 Shell'!$S$27:$S$195,MATCH(Model!C8,'FY 21 Shell'!$I$27:$I$195,0)),"")</f>
        <v>4158</v>
      </c>
      <c r="D13" s="8">
        <f>IFERROR(INDEX('FY 21 Shell'!$S$27:$S$195,MATCH(Model!D8,'FY 21 Shell'!$I$27:$I$195,0)),"")</f>
        <v>4425</v>
      </c>
      <c r="E13" s="8">
        <f>IFERROR(INDEX('FY 21 Shell'!$S$27:$S$195,MATCH(Model!E8,'FY 21 Shell'!$I$27:$I$195,0)),"")</f>
        <v>1841</v>
      </c>
      <c r="F13" s="8">
        <f>IFERROR(INDEX('FY 21 Shell'!$S$27:$S$195,MATCH(Model!F8,'FY 21 Shell'!$I$27:$I$195,0)),"")</f>
        <v>3499</v>
      </c>
      <c r="G13" s="8">
        <f>IFERROR(INDEX('FY 21 Shell'!$S$27:$S$195,MATCH(Model!G8,'FY 21 Shell'!$I$27:$I$195,0)),"")</f>
        <v>2912</v>
      </c>
    </row>
    <row r="14" spans="2:7" x14ac:dyDescent="0.15">
      <c r="B14" s="7" t="s">
        <v>190</v>
      </c>
      <c r="C14" s="9">
        <f>C13/C10</f>
        <v>0.20720813204709476</v>
      </c>
      <c r="D14" s="9">
        <f t="shared" ref="D14:G14" si="0">D13/D10</f>
        <v>0.22170560501831263</v>
      </c>
      <c r="E14" s="9">
        <f t="shared" si="0"/>
        <v>0.1616073301784352</v>
      </c>
      <c r="F14" s="9">
        <f t="shared" si="0"/>
        <v>0.18905889841177559</v>
      </c>
      <c r="G14" s="9">
        <f t="shared" si="0"/>
        <v>0.15965560006272186</v>
      </c>
    </row>
    <row r="15" spans="2:7" x14ac:dyDescent="0.15">
      <c r="B15" s="10"/>
      <c r="C15" s="11"/>
      <c r="D15" s="11"/>
      <c r="E15" s="11"/>
      <c r="F15" s="11"/>
      <c r="G15" s="11"/>
    </row>
    <row r="16" spans="2:7" x14ac:dyDescent="0.15">
      <c r="B16" s="7" t="s">
        <v>191</v>
      </c>
      <c r="C16" s="12">
        <f>IFERROR(INDEX('FY 21 Shell'!$X$27:$X$195,MATCH(Model!C8,'FY 21 Shell'!$I$27:$I$195,0)),"")</f>
        <v>63806.07</v>
      </c>
      <c r="D16" s="12">
        <f>IFERROR(INDEX('FY 21 Shell'!$X$27:$X$195,MATCH(Model!D8,'FY 21 Shell'!$I$27:$I$195,0)),"")</f>
        <v>54821.56</v>
      </c>
      <c r="E16" s="12">
        <f>IFERROR(INDEX('FY 21 Shell'!$X$27:$X$195,MATCH(Model!E8,'FY 21 Shell'!$I$27:$I$195,0)),"")</f>
        <v>51648.37</v>
      </c>
      <c r="F16" s="12">
        <f>IFERROR(INDEX('FY 21 Shell'!$X$27:$X$195,MATCH(Model!F8,'FY 21 Shell'!$I$27:$I$195,0)),"")</f>
        <v>77003.11</v>
      </c>
      <c r="G16" s="12">
        <f>IFERROR(INDEX('FY 21 Shell'!$X$27:$X$195,MATCH(Model!G8,'FY 21 Shell'!$I$27:$I$195,0)),"")</f>
        <v>54828.21</v>
      </c>
    </row>
    <row r="17" spans="2:7" x14ac:dyDescent="0.15">
      <c r="B17" s="7" t="s">
        <v>192</v>
      </c>
      <c r="C17" s="12">
        <f>IFERROR(INDEX('FY 21 Shell'!$Z$27:$Z$195,MATCH(Model!C8,'FY 21 Shell'!$I$27:$I$195,0)),"")</f>
        <v>44841</v>
      </c>
      <c r="D17" s="12">
        <f>IFERROR(INDEX('FY 21 Shell'!$Z$27:$Z$195,MATCH(Model!D8,'FY 21 Shell'!$I$27:$I$195,0)),"")</f>
        <v>33841</v>
      </c>
      <c r="E17" s="12">
        <f>IFERROR(INDEX('FY 21 Shell'!$Z$27:$Z$195,MATCH(Model!E8,'FY 21 Shell'!$I$27:$I$195,0)),"")</f>
        <v>43611</v>
      </c>
      <c r="F17" s="12">
        <f>IFERROR(INDEX('FY 21 Shell'!$Z$27:$Z$195,MATCH(Model!F8,'FY 21 Shell'!$I$27:$I$195,0)),"")</f>
        <v>39191</v>
      </c>
      <c r="G17" s="12">
        <f>IFERROR(INDEX('FY 21 Shell'!$Z$27:$Z$195,MATCH(Model!G8,'FY 21 Shell'!$I$27:$I$195,0)),"")</f>
        <v>40879</v>
      </c>
    </row>
    <row r="18" spans="2:7" x14ac:dyDescent="0.15">
      <c r="B18" s="7" t="s">
        <v>196</v>
      </c>
      <c r="C18" s="8">
        <f>IFERROR(INDEX('PIC Index FY 20'!$O$6:$O$174,MATCH(Model!C8,'PIC Index FY 20'!$B$6:$B$174,0)),"")</f>
        <v>400.18004473240273</v>
      </c>
      <c r="D18" s="8">
        <f>IFERROR(INDEX('PIC Index FY 20'!$O$6:$O$174,MATCH(Model!D8,'PIC Index FY 20'!$B$6:$B$174,0)),"")</f>
        <v>487.2513713296247</v>
      </c>
      <c r="E18" s="8">
        <f>IFERROR(INDEX('PIC Index FY 20'!$O$6:$O$174,MATCH(Model!E8,'PIC Index FY 20'!$B$6:$B$174,0)),"")</f>
        <v>433.42178934938534</v>
      </c>
      <c r="F18" s="8">
        <f>IFERROR(INDEX('PIC Index FY 20'!$O$6:$O$174,MATCH(Model!F8,'PIC Index FY 20'!$B$6:$B$174,0)),"")</f>
        <v>381.5985129767862</v>
      </c>
      <c r="G18" s="8">
        <f>IFERROR(INDEX('PIC Index FY 20'!$O$6:$O$174,MATCH(Model!G8,'PIC Index FY 20'!$B$6:$B$174,0)),"")</f>
        <v>461.26638626517206</v>
      </c>
    </row>
    <row r="19" spans="2:7" x14ac:dyDescent="0.15">
      <c r="B19" s="7" t="s">
        <v>195</v>
      </c>
      <c r="C19" s="8">
        <f>IFERROR(INDEX('FY 21 Shell'!$G$27:$G$195,MATCH(Model!C8,'FY 21 Shell'!$I$27:$I$195,0)),"")</f>
        <v>4</v>
      </c>
      <c r="D19" s="8">
        <f>IFERROR(INDEX('FY 21 Shell'!$G$27:$G$195,MATCH(Model!D8,'FY 21 Shell'!$I$27:$I$195,0)),"")</f>
        <v>1</v>
      </c>
      <c r="E19" s="8">
        <f>IFERROR(INDEX('FY 21 Shell'!$G$27:$G$195,MATCH(Model!E8,'FY 21 Shell'!$I$27:$I$195,0)),"")</f>
        <v>3</v>
      </c>
      <c r="F19" s="8">
        <f>IFERROR(INDEX('FY 21 Shell'!$G$27:$G$195,MATCH(Model!F8,'FY 21 Shell'!$I$27:$I$195,0)),"")</f>
        <v>5</v>
      </c>
      <c r="G19" s="8">
        <f>IFERROR(INDEX('FY 21 Shell'!$G$27:$G$195,MATCH(Model!G8,'FY 21 Shell'!$I$27:$I$195,0)),"")</f>
        <v>2</v>
      </c>
    </row>
    <row r="20" spans="2:7" x14ac:dyDescent="0.15">
      <c r="B20" s="13"/>
      <c r="C20" s="14"/>
      <c r="D20" s="14"/>
      <c r="E20" s="14"/>
      <c r="F20" s="14"/>
      <c r="G20" s="14"/>
    </row>
    <row r="21" spans="2:7" x14ac:dyDescent="0.15">
      <c r="B21" s="7" t="s">
        <v>384</v>
      </c>
      <c r="C21" s="15">
        <f>IFERROR(INDEX('FY 21 Shell'!$AS$27:$AS$195,MATCH(Model!C8,'FY 21 Shell'!$I$27:$I$195,0)),"")</f>
        <v>187414378.10839999</v>
      </c>
      <c r="D21" s="15">
        <f>IFERROR(INDEX('FY 21 Shell'!$AS$27:$AS$195,MATCH(Model!D8,'FY 21 Shell'!$I$27:$I$195,0)),"")</f>
        <v>209104778.03220001</v>
      </c>
      <c r="E21" s="15">
        <f>IFERROR(INDEX('FY 21 Shell'!$AS$27:$AS$195,MATCH(Model!E8,'FY 21 Shell'!$I$27:$I$195,0)),"")</f>
        <v>95776400.811000004</v>
      </c>
      <c r="F21" s="15">
        <f>IFERROR(INDEX('FY 21 Shell'!$AS$27:$AS$195,MATCH(Model!F8,'FY 21 Shell'!$I$27:$I$195,0)),"")</f>
        <v>160470865.1688</v>
      </c>
      <c r="G21" s="15">
        <f>IFERROR(INDEX('FY 21 Shell'!$AS$27:$AS$195,MATCH(Model!G8,'FY 21 Shell'!$I$27:$I$195,0)),"")</f>
        <v>150090538.93059999</v>
      </c>
    </row>
    <row r="22" spans="2:7" x14ac:dyDescent="0.15">
      <c r="B22" s="7" t="s">
        <v>385</v>
      </c>
      <c r="C22" s="15">
        <f>C21/C10</f>
        <v>9339.5342007237832</v>
      </c>
      <c r="D22" s="15">
        <f t="shared" ref="D22:G22" si="1">D21/D10</f>
        <v>10476.768661208784</v>
      </c>
      <c r="E22" s="15">
        <f t="shared" si="1"/>
        <v>8407.4787773848057</v>
      </c>
      <c r="F22" s="15">
        <f t="shared" si="1"/>
        <v>8670.6044572729061</v>
      </c>
      <c r="G22" s="15">
        <f t="shared" si="1"/>
        <v>8228.9818189224789</v>
      </c>
    </row>
    <row r="23" spans="2:7" ht="11.25" customHeight="1" x14ac:dyDescent="0.15">
      <c r="B23" s="2"/>
      <c r="C23" s="3"/>
      <c r="D23" s="3"/>
      <c r="E23" s="3"/>
      <c r="F23" s="3"/>
      <c r="G23" s="3"/>
    </row>
    <row r="24" spans="2:7" ht="17.25" customHeight="1" x14ac:dyDescent="0.15">
      <c r="B24" s="151" t="s">
        <v>362</v>
      </c>
      <c r="C24" s="152"/>
      <c r="D24" s="152"/>
      <c r="E24" s="152"/>
      <c r="F24" s="152"/>
      <c r="G24" s="152"/>
    </row>
    <row r="25" spans="2:7" x14ac:dyDescent="0.15">
      <c r="B25" s="152"/>
      <c r="C25" s="152"/>
      <c r="D25" s="152"/>
      <c r="E25" s="152"/>
      <c r="F25" s="152"/>
      <c r="G25" s="152"/>
    </row>
    <row r="26" spans="2:7" ht="22" customHeight="1" x14ac:dyDescent="0.15">
      <c r="B26" s="152"/>
      <c r="C26" s="152"/>
      <c r="D26" s="152"/>
      <c r="E26" s="152"/>
      <c r="F26" s="152"/>
      <c r="G26" s="152"/>
    </row>
    <row r="27" spans="2:7" ht="15" customHeight="1" x14ac:dyDescent="0.15">
      <c r="B27" s="151" t="s">
        <v>199</v>
      </c>
      <c r="C27" s="151"/>
      <c r="D27" s="151"/>
      <c r="E27" s="151"/>
      <c r="F27" s="151"/>
      <c r="G27" s="151"/>
    </row>
    <row r="28" spans="2:7" x14ac:dyDescent="0.15">
      <c r="B28" s="151"/>
      <c r="C28" s="151"/>
      <c r="D28" s="151"/>
      <c r="E28" s="151"/>
      <c r="F28" s="151"/>
      <c r="G28" s="151"/>
    </row>
    <row r="29" spans="2:7" x14ac:dyDescent="0.15">
      <c r="B29" s="151"/>
      <c r="C29" s="151"/>
      <c r="D29" s="151"/>
      <c r="E29" s="151"/>
      <c r="F29" s="151"/>
      <c r="G29" s="151"/>
    </row>
    <row r="30" spans="2:7" ht="6.75" customHeight="1" x14ac:dyDescent="0.15">
      <c r="B30" s="16"/>
      <c r="C30" s="16"/>
      <c r="D30" s="16"/>
      <c r="E30" s="16"/>
      <c r="F30" s="16"/>
      <c r="G30" s="16"/>
    </row>
    <row r="31" spans="2:7" ht="15.75" customHeight="1" x14ac:dyDescent="0.15">
      <c r="B31" s="151" t="s">
        <v>389</v>
      </c>
      <c r="C31" s="151"/>
      <c r="D31" s="151"/>
      <c r="E31" s="151"/>
      <c r="F31" s="151"/>
      <c r="G31" s="151"/>
    </row>
    <row r="32" spans="2:7" ht="12.75" customHeight="1" x14ac:dyDescent="0.15">
      <c r="B32" s="151"/>
      <c r="C32" s="151"/>
      <c r="D32" s="151"/>
      <c r="E32" s="151"/>
      <c r="F32" s="151"/>
      <c r="G32" s="151"/>
    </row>
    <row r="33" spans="2:7" ht="12.75" customHeight="1" x14ac:dyDescent="0.15">
      <c r="B33" s="151"/>
      <c r="C33" s="151"/>
      <c r="D33" s="151"/>
      <c r="E33" s="151"/>
      <c r="F33" s="151"/>
      <c r="G33" s="151"/>
    </row>
    <row r="34" spans="2:7" ht="30" customHeight="1" x14ac:dyDescent="0.15">
      <c r="B34" s="151"/>
      <c r="C34" s="151"/>
      <c r="D34" s="151"/>
      <c r="E34" s="151"/>
      <c r="F34" s="151"/>
      <c r="G34" s="151"/>
    </row>
    <row r="35" spans="2:7" ht="4" hidden="1" customHeight="1" x14ac:dyDescent="0.15">
      <c r="B35" s="151"/>
      <c r="C35" s="151"/>
      <c r="D35" s="151"/>
      <c r="E35" s="151"/>
      <c r="F35" s="151"/>
      <c r="G35" s="151"/>
    </row>
    <row r="36" spans="2:7" ht="0.75" customHeight="1" x14ac:dyDescent="0.15">
      <c r="B36" s="151"/>
      <c r="C36" s="151"/>
      <c r="D36" s="151"/>
      <c r="E36" s="151"/>
      <c r="F36" s="151"/>
      <c r="G36" s="151"/>
    </row>
    <row r="37" spans="2:7" ht="13.5" customHeight="1" x14ac:dyDescent="0.15">
      <c r="B37" s="22"/>
      <c r="C37" s="22"/>
      <c r="D37" s="22"/>
      <c r="E37" s="22"/>
      <c r="F37" s="22"/>
      <c r="G37" s="22"/>
    </row>
    <row r="38" spans="2:7" ht="12.75" customHeight="1" x14ac:dyDescent="0.15">
      <c r="B38" s="18" t="s">
        <v>0</v>
      </c>
      <c r="C38" s="17"/>
      <c r="D38" s="17"/>
      <c r="E38" s="17"/>
      <c r="F38" s="17"/>
      <c r="G38" s="17"/>
    </row>
    <row r="39" spans="2:7" ht="17.25" customHeight="1" x14ac:dyDescent="0.15">
      <c r="B39" s="152" t="s">
        <v>361</v>
      </c>
      <c r="C39" s="152"/>
      <c r="D39" s="152"/>
      <c r="E39" s="152"/>
      <c r="F39" s="152"/>
      <c r="G39" s="152"/>
    </row>
    <row r="40" spans="2:7" ht="8" customHeight="1" x14ac:dyDescent="0.15">
      <c r="B40" s="152"/>
      <c r="C40" s="152"/>
      <c r="D40" s="152"/>
      <c r="E40" s="152"/>
      <c r="F40" s="152"/>
      <c r="G40" s="152"/>
    </row>
    <row r="41" spans="2:7" ht="15" customHeight="1" x14ac:dyDescent="0.15">
      <c r="B41" s="152" t="s">
        <v>200</v>
      </c>
      <c r="C41" s="152"/>
      <c r="D41" s="152"/>
      <c r="E41" s="152"/>
      <c r="F41" s="152"/>
      <c r="G41" s="152"/>
    </row>
    <row r="42" spans="2:7" ht="11" customHeight="1" x14ac:dyDescent="0.15">
      <c r="B42" s="152"/>
      <c r="C42" s="152"/>
      <c r="D42" s="152"/>
      <c r="E42" s="152"/>
      <c r="F42" s="152"/>
      <c r="G42" s="152"/>
    </row>
    <row r="43" spans="2:7" x14ac:dyDescent="0.15">
      <c r="B43" s="149" t="s">
        <v>386</v>
      </c>
      <c r="C43" s="149"/>
      <c r="D43" s="149"/>
      <c r="E43" s="149"/>
      <c r="F43" s="149"/>
      <c r="G43" s="149"/>
    </row>
    <row r="44" spans="2:7" ht="10" customHeight="1" x14ac:dyDescent="0.15">
      <c r="B44" s="149"/>
      <c r="C44" s="149"/>
      <c r="D44" s="149"/>
      <c r="E44" s="149"/>
      <c r="F44" s="149"/>
      <c r="G44" s="149"/>
    </row>
    <row r="45" spans="2:7" ht="12" customHeight="1" x14ac:dyDescent="0.15">
      <c r="B45" s="19" t="s">
        <v>202</v>
      </c>
      <c r="C45" s="23"/>
      <c r="D45" s="23"/>
      <c r="E45" s="23"/>
      <c r="F45" s="23"/>
      <c r="G45" s="23"/>
    </row>
    <row r="46" spans="2:7" x14ac:dyDescent="0.15">
      <c r="B46" s="19" t="s">
        <v>201</v>
      </c>
      <c r="C46" s="24"/>
      <c r="D46" s="24"/>
      <c r="E46" s="24"/>
      <c r="F46" s="24"/>
      <c r="G46" s="24"/>
    </row>
    <row r="47" spans="2:7" x14ac:dyDescent="0.15">
      <c r="B47" s="148" t="s">
        <v>387</v>
      </c>
      <c r="C47" s="25"/>
      <c r="D47" s="25"/>
      <c r="E47" s="25"/>
      <c r="F47" s="25"/>
      <c r="G47" s="25"/>
    </row>
    <row r="48" spans="2:7" x14ac:dyDescent="0.15">
      <c r="B48" s="25"/>
      <c r="C48" s="25"/>
      <c r="D48" s="25"/>
      <c r="E48" s="25"/>
      <c r="F48" s="25"/>
      <c r="G48" s="25"/>
    </row>
  </sheetData>
  <sheetProtection algorithmName="SHA-512" hashValue="bz/aTBl289IPa3nWKCsSA4zW/8V62nNB7wr5RODeioXQ21Q9ceEz45tQZb8hxF7gyTSetlbHnJ1sQoU2JXP1qQ==" saltValue="gcPwiaP+dUQGD7KTENCQUg==" spinCount="100000" sheet="1" selectLockedCells="1"/>
  <mergeCells count="7">
    <mergeCell ref="B43:G44"/>
    <mergeCell ref="B2:G6"/>
    <mergeCell ref="B24:G26"/>
    <mergeCell ref="B39:G40"/>
    <mergeCell ref="B27:G29"/>
    <mergeCell ref="B41:G42"/>
    <mergeCell ref="B31:G36"/>
  </mergeCells>
  <pageMargins left="0.7" right="0.7" top="0.75" bottom="0.75" header="0.3" footer="0.3"/>
  <pageSetup scale="80" orientation="landscape"/>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'FY 21 Shell'!$I$27:$I$195</xm:f>
          </x14:formula1>
          <xm:sqref>C8:G8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L363"/>
  <sheetViews>
    <sheetView topLeftCell="Z9" zoomScale="80" zoomScaleNormal="80" workbookViewId="0">
      <selection activeCell="S27" sqref="S27"/>
    </sheetView>
  </sheetViews>
  <sheetFormatPr baseColWidth="10" defaultColWidth="8.83203125" defaultRowHeight="14" x14ac:dyDescent="0.15"/>
  <cols>
    <col min="1" max="7" width="9.1640625" style="21" customWidth="1"/>
    <col min="8" max="8" width="8.83203125" style="21"/>
    <col min="9" max="10" width="19.5" style="21" customWidth="1"/>
    <col min="11" max="13" width="16.83203125" style="21" customWidth="1"/>
    <col min="14" max="20" width="15.83203125" style="21" customWidth="1"/>
    <col min="21" max="21" width="16.83203125" style="21" customWidth="1"/>
    <col min="22" max="22" width="25.83203125" style="21" customWidth="1"/>
    <col min="23" max="23" width="17.1640625" style="21" customWidth="1"/>
    <col min="24" max="24" width="26.6640625" style="21" customWidth="1"/>
    <col min="25" max="25" width="22.5" style="21" customWidth="1"/>
    <col min="26" max="26" width="18.5" style="21" customWidth="1"/>
    <col min="27" max="27" width="21.6640625" style="21" customWidth="1"/>
    <col min="28" max="28" width="18" style="21" customWidth="1"/>
    <col min="29" max="31" width="20.33203125" style="21" customWidth="1"/>
    <col min="32" max="32" width="15.5" style="21" customWidth="1"/>
    <col min="33" max="33" width="16.5" style="21" customWidth="1"/>
    <col min="34" max="34" width="15" style="21" customWidth="1"/>
    <col min="35" max="35" width="19.6640625" style="21" customWidth="1"/>
    <col min="36" max="36" width="23.1640625" style="21" customWidth="1"/>
    <col min="37" max="47" width="17.83203125" style="21" customWidth="1"/>
    <col min="48" max="48" width="20.5" style="21" customWidth="1"/>
    <col min="49" max="49" width="36.5" style="21" customWidth="1"/>
    <col min="50" max="52" width="17.83203125" style="21" customWidth="1"/>
    <col min="53" max="53" width="17.1640625" style="26" customWidth="1"/>
    <col min="54" max="54" width="8.83203125" style="26"/>
    <col min="55" max="55" width="15.33203125" style="26" customWidth="1"/>
    <col min="56" max="56" width="13.6640625" style="26" customWidth="1"/>
    <col min="57" max="59" width="8.83203125" style="26"/>
    <col min="60" max="64" width="15" style="26" bestFit="1" customWidth="1"/>
    <col min="65" max="16384" width="8.83203125" style="26"/>
  </cols>
  <sheetData>
    <row r="1" spans="1:52" x14ac:dyDescent="0.15">
      <c r="A1" s="26"/>
      <c r="B1" s="27"/>
    </row>
    <row r="2" spans="1:52" x14ac:dyDescent="0.15">
      <c r="A2" s="26"/>
      <c r="B2" s="26"/>
      <c r="C2" s="27"/>
      <c r="D2" s="27"/>
      <c r="E2" s="27"/>
      <c r="F2" s="28" t="s">
        <v>203</v>
      </c>
      <c r="G2" s="29"/>
      <c r="H2" s="30" t="s">
        <v>204</v>
      </c>
      <c r="K2" s="26"/>
      <c r="L2" s="31">
        <v>0.3</v>
      </c>
      <c r="M2" s="26"/>
      <c r="N2" s="31"/>
      <c r="O2" s="31"/>
      <c r="P2" s="31"/>
      <c r="Q2" s="31"/>
      <c r="R2" s="31"/>
      <c r="S2" s="31"/>
      <c r="T2" s="31">
        <v>0.3</v>
      </c>
      <c r="U2" s="32"/>
      <c r="V2" s="28"/>
    </row>
    <row r="3" spans="1:52" x14ac:dyDescent="0.15">
      <c r="A3" s="26"/>
      <c r="B3" s="26"/>
      <c r="C3" s="27"/>
      <c r="D3" s="27"/>
      <c r="E3" s="27"/>
      <c r="F3" s="28" t="s">
        <v>205</v>
      </c>
      <c r="G3" s="29"/>
      <c r="H3" s="30" t="s">
        <v>206</v>
      </c>
      <c r="L3" s="33">
        <v>1.35</v>
      </c>
      <c r="N3" s="33"/>
      <c r="O3" s="33"/>
      <c r="P3" s="33"/>
      <c r="Q3" s="33"/>
      <c r="R3" s="33"/>
      <c r="S3" s="33"/>
      <c r="T3" s="33">
        <v>1.35</v>
      </c>
      <c r="U3" s="32"/>
      <c r="V3" s="28"/>
    </row>
    <row r="4" spans="1:52" x14ac:dyDescent="0.15">
      <c r="A4" s="26"/>
      <c r="B4" s="26"/>
      <c r="C4" s="27"/>
      <c r="D4" s="27"/>
      <c r="E4" s="27"/>
      <c r="F4" s="28" t="s">
        <v>207</v>
      </c>
      <c r="G4" s="29"/>
      <c r="H4" s="30" t="s">
        <v>208</v>
      </c>
      <c r="K4" s="26"/>
      <c r="L4" s="31">
        <v>0.7</v>
      </c>
      <c r="M4" s="26"/>
      <c r="N4" s="31"/>
      <c r="O4" s="31"/>
      <c r="P4" s="31"/>
      <c r="Q4" s="31"/>
      <c r="R4" s="31"/>
      <c r="S4" s="31"/>
      <c r="T4" s="31">
        <v>0.7</v>
      </c>
      <c r="U4" s="32"/>
      <c r="V4" s="28"/>
    </row>
    <row r="5" spans="1:52" x14ac:dyDescent="0.15">
      <c r="F5" s="28" t="s">
        <v>209</v>
      </c>
      <c r="G5" s="29"/>
      <c r="H5" s="26" t="s">
        <v>210</v>
      </c>
      <c r="I5" s="26"/>
      <c r="J5" s="26"/>
      <c r="K5" s="26"/>
      <c r="L5" s="31">
        <v>0.3</v>
      </c>
      <c r="M5" s="26"/>
      <c r="N5" s="26"/>
      <c r="O5" s="26"/>
      <c r="P5" s="26"/>
      <c r="Q5" s="26"/>
      <c r="R5" s="26"/>
      <c r="S5" s="26"/>
      <c r="T5" s="31">
        <v>0.3</v>
      </c>
      <c r="U5" s="34"/>
      <c r="W5" s="28"/>
      <c r="Z5" s="28"/>
      <c r="AA5" s="28"/>
      <c r="AB5" s="28"/>
      <c r="AC5" s="28"/>
      <c r="AD5" s="28"/>
      <c r="AE5" s="28"/>
    </row>
    <row r="6" spans="1:52" x14ac:dyDescent="0.15">
      <c r="F6" s="28" t="s">
        <v>211</v>
      </c>
      <c r="G6" s="29"/>
      <c r="H6" s="30" t="s">
        <v>212</v>
      </c>
      <c r="L6" s="31">
        <v>0.01</v>
      </c>
      <c r="N6" s="31"/>
      <c r="O6" s="31"/>
      <c r="P6" s="31"/>
      <c r="Q6" s="31"/>
      <c r="R6" s="31"/>
      <c r="S6" s="31"/>
      <c r="T6" s="31">
        <v>0.01</v>
      </c>
      <c r="U6" s="31"/>
      <c r="W6" s="28"/>
      <c r="Z6" s="28"/>
      <c r="AA6" s="28"/>
      <c r="AB6" s="28"/>
      <c r="AC6" s="28"/>
      <c r="AD6" s="28"/>
      <c r="AE6" s="28"/>
    </row>
    <row r="7" spans="1:52" x14ac:dyDescent="0.15">
      <c r="F7" s="28" t="s">
        <v>213</v>
      </c>
      <c r="G7" s="29"/>
      <c r="H7" s="30" t="s">
        <v>214</v>
      </c>
      <c r="L7" s="31">
        <v>0.1</v>
      </c>
      <c r="N7" s="31"/>
      <c r="O7" s="31"/>
      <c r="P7" s="31"/>
      <c r="Q7" s="31"/>
      <c r="R7" s="31"/>
      <c r="S7" s="31"/>
      <c r="T7" s="31">
        <v>0.1</v>
      </c>
      <c r="U7" s="31"/>
      <c r="W7" s="28"/>
      <c r="Z7" s="28"/>
      <c r="AA7" s="28"/>
      <c r="AB7" s="28"/>
      <c r="AC7" s="28"/>
      <c r="AD7" s="28"/>
      <c r="AE7" s="28"/>
    </row>
    <row r="8" spans="1:52" x14ac:dyDescent="0.15">
      <c r="F8" s="28" t="s">
        <v>215</v>
      </c>
      <c r="G8" s="29"/>
      <c r="H8" s="30" t="s">
        <v>216</v>
      </c>
      <c r="K8" s="26"/>
      <c r="L8" s="35">
        <v>11525</v>
      </c>
      <c r="M8" s="26"/>
      <c r="N8" s="36"/>
      <c r="O8" s="35"/>
      <c r="P8" s="35"/>
      <c r="Q8" s="35"/>
      <c r="R8" s="35"/>
      <c r="S8" s="35"/>
      <c r="T8" s="35">
        <v>11525</v>
      </c>
      <c r="W8" s="28"/>
      <c r="Z8" s="28"/>
      <c r="AA8" s="28"/>
      <c r="AB8" s="28"/>
      <c r="AC8" s="28"/>
      <c r="AD8" s="28"/>
      <c r="AE8" s="28"/>
    </row>
    <row r="9" spans="1:52" x14ac:dyDescent="0.15">
      <c r="F9" s="28" t="s">
        <v>217</v>
      </c>
      <c r="G9" s="29"/>
      <c r="H9" s="21" t="s">
        <v>218</v>
      </c>
      <c r="L9" s="31">
        <v>0.1066</v>
      </c>
      <c r="T9" s="31"/>
      <c r="U9" s="31"/>
      <c r="V9" s="37"/>
      <c r="W9" s="28"/>
      <c r="Z9" s="28"/>
      <c r="AA9" s="28"/>
      <c r="AB9" s="28"/>
      <c r="AC9" s="28"/>
      <c r="AD9" s="28"/>
      <c r="AE9" s="28"/>
    </row>
    <row r="10" spans="1:52" x14ac:dyDescent="0.15">
      <c r="F10" s="38" t="s">
        <v>219</v>
      </c>
      <c r="G10" s="39"/>
      <c r="H10" s="21" t="s">
        <v>220</v>
      </c>
      <c r="I10" s="26"/>
      <c r="J10" s="26"/>
      <c r="K10" s="26"/>
      <c r="L10" s="40">
        <v>8.3299999999999999E-2</v>
      </c>
      <c r="M10" s="26"/>
      <c r="N10" s="26"/>
      <c r="O10" s="26"/>
      <c r="P10" s="26"/>
      <c r="Q10" s="26"/>
      <c r="R10" s="26"/>
      <c r="S10" s="26"/>
      <c r="T10" s="31"/>
      <c r="U10" s="31"/>
      <c r="V10" s="37"/>
      <c r="W10" s="28"/>
      <c r="Z10" s="28"/>
      <c r="AA10" s="28"/>
      <c r="AB10" s="28"/>
      <c r="AC10" s="28"/>
      <c r="AD10" s="28"/>
      <c r="AE10" s="28"/>
      <c r="AP10" s="26"/>
    </row>
    <row r="11" spans="1:52" x14ac:dyDescent="0.15">
      <c r="F11" s="39"/>
      <c r="G11" s="39"/>
      <c r="I11" s="26"/>
      <c r="J11" s="26"/>
      <c r="K11" s="26"/>
      <c r="L11" s="26"/>
      <c r="M11" s="26"/>
      <c r="N11" s="26"/>
      <c r="O11" s="26"/>
      <c r="P11" s="26"/>
      <c r="Q11" s="26"/>
      <c r="R11" s="26"/>
      <c r="S11" s="26"/>
      <c r="T11" s="31"/>
      <c r="U11" s="31"/>
      <c r="V11" s="37"/>
      <c r="W11" s="28"/>
      <c r="Z11" s="28"/>
      <c r="AA11" s="28"/>
      <c r="AB11" s="28"/>
      <c r="AC11" s="28"/>
      <c r="AD11" s="28"/>
      <c r="AE11" s="28"/>
      <c r="AP11" s="26"/>
      <c r="AW11" s="41"/>
    </row>
    <row r="12" spans="1:52" hidden="1" x14ac:dyDescent="0.15">
      <c r="F12" s="29" t="s">
        <v>221</v>
      </c>
      <c r="G12" s="29"/>
      <c r="H12" s="21" t="s">
        <v>222</v>
      </c>
      <c r="T12" s="31">
        <v>1.7999999999999999E-2</v>
      </c>
      <c r="W12" s="28"/>
      <c r="Z12" s="28"/>
      <c r="AA12" s="28"/>
      <c r="AB12" s="28"/>
      <c r="AC12" s="28"/>
      <c r="AD12" s="28"/>
      <c r="AE12" s="28"/>
    </row>
    <row r="13" spans="1:52" hidden="1" x14ac:dyDescent="0.15">
      <c r="F13" s="39" t="s">
        <v>223</v>
      </c>
      <c r="G13" s="39"/>
      <c r="H13" s="21" t="s">
        <v>224</v>
      </c>
      <c r="I13" s="26"/>
      <c r="J13" s="26"/>
      <c r="K13" s="26"/>
      <c r="L13" s="26"/>
      <c r="M13" s="26"/>
      <c r="N13" s="26"/>
      <c r="O13" s="26"/>
      <c r="P13" s="26"/>
      <c r="Q13" s="26"/>
      <c r="R13" s="26"/>
      <c r="S13" s="26"/>
      <c r="T13" s="31">
        <v>0.14399999999999999</v>
      </c>
      <c r="W13" s="28"/>
      <c r="Z13" s="28"/>
      <c r="AA13" s="28"/>
      <c r="AB13" s="28"/>
      <c r="AC13" s="28"/>
      <c r="AD13" s="28"/>
      <c r="AE13" s="28"/>
    </row>
    <row r="14" spans="1:52" hidden="1" x14ac:dyDescent="0.15">
      <c r="F14" s="39" t="s">
        <v>225</v>
      </c>
      <c r="G14" s="39"/>
      <c r="H14" s="21" t="s">
        <v>226</v>
      </c>
      <c r="I14" s="26"/>
      <c r="J14" s="26"/>
      <c r="K14" s="26"/>
      <c r="L14" s="26"/>
      <c r="M14" s="26"/>
      <c r="N14" s="26"/>
      <c r="O14" s="26"/>
      <c r="P14" s="26"/>
      <c r="Q14" s="26"/>
      <c r="R14" s="26"/>
      <c r="S14" s="26"/>
      <c r="T14" s="31">
        <v>0.216</v>
      </c>
      <c r="W14" s="28"/>
      <c r="Z14" s="28"/>
      <c r="AA14" s="28"/>
      <c r="AB14" s="28"/>
      <c r="AC14" s="28"/>
      <c r="AD14" s="28"/>
      <c r="AE14" s="28"/>
    </row>
    <row r="15" spans="1:52" x14ac:dyDescent="0.15">
      <c r="F15" s="39"/>
      <c r="G15" s="39"/>
      <c r="I15" s="26"/>
      <c r="J15" s="26"/>
      <c r="K15" s="26"/>
      <c r="L15" s="26"/>
      <c r="M15" s="26"/>
      <c r="N15" s="26"/>
      <c r="O15" s="26"/>
      <c r="P15" s="26"/>
      <c r="Q15" s="26"/>
      <c r="R15" s="26"/>
      <c r="S15" s="26"/>
      <c r="T15" s="31"/>
      <c r="W15" s="28"/>
      <c r="Z15" s="28"/>
      <c r="AA15" s="28"/>
      <c r="AB15" s="28"/>
      <c r="AC15" s="28"/>
      <c r="AD15" s="28"/>
      <c r="AE15" s="28"/>
    </row>
    <row r="16" spans="1:52" x14ac:dyDescent="0.15">
      <c r="H16" s="42"/>
      <c r="K16" s="43"/>
      <c r="L16" s="43"/>
      <c r="M16" s="43"/>
      <c r="N16" s="33"/>
      <c r="O16" s="33"/>
      <c r="P16" s="33"/>
      <c r="Q16" s="33"/>
      <c r="R16" s="33"/>
      <c r="S16" s="33"/>
      <c r="T16" s="33"/>
      <c r="U16" s="33"/>
      <c r="V16" s="28"/>
      <c r="W16" s="41"/>
      <c r="X16" s="28"/>
      <c r="Y16" s="44"/>
      <c r="Z16" s="28"/>
      <c r="AA16" s="28"/>
      <c r="AB16" s="28"/>
      <c r="AC16" s="45"/>
      <c r="AD16" s="45"/>
      <c r="AE16" s="45"/>
      <c r="AF16" s="41"/>
      <c r="AI16" s="41"/>
      <c r="AJ16" s="41"/>
      <c r="AK16" s="41"/>
      <c r="AL16" s="41"/>
      <c r="AM16" s="41"/>
      <c r="AN16" s="41"/>
      <c r="AO16" s="41"/>
      <c r="AP16" s="41"/>
      <c r="AQ16" s="41"/>
      <c r="AR16" s="41"/>
      <c r="AS16" s="41"/>
      <c r="AT16" s="41"/>
      <c r="AU16" s="41"/>
      <c r="AV16" s="41"/>
      <c r="AW16" s="41"/>
      <c r="AX16" s="41"/>
      <c r="AY16" s="46"/>
      <c r="AZ16" s="41"/>
    </row>
    <row r="17" spans="1:64" x14ac:dyDescent="0.15">
      <c r="C17" s="41">
        <f>SUM(C27:C195)</f>
        <v>33</v>
      </c>
      <c r="D17" s="41">
        <f>SUM(D27:D195)</f>
        <v>20</v>
      </c>
      <c r="E17" s="41">
        <f>SUM(E27:E195)</f>
        <v>10</v>
      </c>
      <c r="I17" s="47" t="s">
        <v>227</v>
      </c>
      <c r="J17" s="41"/>
      <c r="K17" s="33">
        <f t="shared" ref="K17:W17" si="0">SUM(K27:K195)</f>
        <v>501383.04000000015</v>
      </c>
      <c r="L17" s="33">
        <f t="shared" si="0"/>
        <v>0</v>
      </c>
      <c r="M17" s="33">
        <f t="shared" si="0"/>
        <v>0</v>
      </c>
      <c r="N17" s="41">
        <f t="shared" si="0"/>
        <v>211854</v>
      </c>
      <c r="O17" s="41"/>
      <c r="P17" s="41"/>
      <c r="Q17" s="41"/>
      <c r="R17" s="41">
        <f t="shared" si="0"/>
        <v>221.85787500000006</v>
      </c>
      <c r="S17" s="41">
        <f t="shared" si="0"/>
        <v>42212</v>
      </c>
      <c r="T17" s="33">
        <f t="shared" si="0"/>
        <v>63556.200000000012</v>
      </c>
      <c r="U17" s="33">
        <f t="shared" si="0"/>
        <v>571492.89787499991</v>
      </c>
      <c r="V17" s="33">
        <f t="shared" si="0"/>
        <v>550311611843.04004</v>
      </c>
      <c r="W17" s="41">
        <f t="shared" si="0"/>
        <v>3575967</v>
      </c>
      <c r="X17" s="44">
        <f>ROUND(V17/W17,2)</f>
        <v>153891.69</v>
      </c>
      <c r="Y17" s="26"/>
      <c r="Z17" s="41">
        <f>SUM(Z27:Z195)</f>
        <v>15064763</v>
      </c>
      <c r="AA17" s="41"/>
      <c r="AB17" s="48">
        <f>SUM(AB27:AB195)</f>
        <v>21.989735000000007</v>
      </c>
      <c r="AC17" s="48">
        <f>SUM(AC27:AC195)</f>
        <v>41.583909999999982</v>
      </c>
      <c r="AD17" s="48"/>
      <c r="AE17" s="48"/>
      <c r="AF17" s="41">
        <f>SUM(AF27:AF195)</f>
        <v>23451</v>
      </c>
      <c r="AI17" s="41">
        <f>SUM(AI27:AI195)</f>
        <v>1889721</v>
      </c>
      <c r="AJ17" s="41">
        <f>SUM(AJ27:AJ195)</f>
        <v>2347801348</v>
      </c>
      <c r="AK17" s="41">
        <f>SUM(AK27:AK195)</f>
        <v>2349691069</v>
      </c>
      <c r="AL17" s="41">
        <f>SUM(AL27:AL195)</f>
        <v>2363608645</v>
      </c>
      <c r="AM17" s="41">
        <f t="shared" ref="AM17:AN17" si="1">SUM(AM27:AM195)</f>
        <v>2017587098</v>
      </c>
      <c r="AN17" s="41">
        <f t="shared" si="1"/>
        <v>537691183</v>
      </c>
      <c r="AO17" s="41"/>
      <c r="AP17" s="41">
        <f>SUM(AP27:AP195)</f>
        <v>2054638032</v>
      </c>
      <c r="AQ17" s="41">
        <f t="shared" ref="AQ17:AS17" si="2">SUM(AQ27:AQ195)</f>
        <v>54922789.087999992</v>
      </c>
      <c r="AR17" s="41">
        <f t="shared" si="2"/>
        <v>2092435406.3284004</v>
      </c>
      <c r="AS17" s="41">
        <f t="shared" si="2"/>
        <v>2093587718.0526001</v>
      </c>
      <c r="AT17" s="41"/>
      <c r="AU17" s="41"/>
      <c r="AV17" s="41"/>
      <c r="AW17" s="41"/>
      <c r="AX17" s="41"/>
      <c r="AY17" s="41"/>
      <c r="AZ17" s="41"/>
      <c r="BA17" s="41"/>
      <c r="BC17" s="41"/>
      <c r="BD17" s="41"/>
      <c r="BH17" s="41"/>
      <c r="BI17" s="41"/>
      <c r="BJ17" s="41"/>
      <c r="BK17" s="41"/>
      <c r="BL17" s="41"/>
    </row>
    <row r="18" spans="1:64" x14ac:dyDescent="0.15">
      <c r="I18" s="41"/>
      <c r="J18" s="41"/>
      <c r="K18" s="28" t="s">
        <v>228</v>
      </c>
      <c r="L18" s="28"/>
      <c r="M18" s="28"/>
      <c r="N18" s="49" t="s">
        <v>229</v>
      </c>
      <c r="O18" s="49"/>
      <c r="P18" s="49"/>
      <c r="Q18" s="49"/>
      <c r="R18" s="49"/>
      <c r="S18" s="49"/>
      <c r="T18" s="50" t="s">
        <v>230</v>
      </c>
      <c r="U18" s="50" t="s">
        <v>231</v>
      </c>
      <c r="V18" s="50" t="s">
        <v>232</v>
      </c>
      <c r="W18" s="50" t="s">
        <v>233</v>
      </c>
      <c r="X18" s="50" t="s">
        <v>234</v>
      </c>
      <c r="Y18" s="50" t="s">
        <v>235</v>
      </c>
      <c r="Z18" s="49" t="s">
        <v>236</v>
      </c>
      <c r="AA18" s="49" t="s">
        <v>237</v>
      </c>
      <c r="AB18" s="49" t="s">
        <v>238</v>
      </c>
      <c r="AC18" s="49" t="s">
        <v>239</v>
      </c>
      <c r="AD18" s="49" t="s">
        <v>240</v>
      </c>
      <c r="AE18" s="49" t="s">
        <v>241</v>
      </c>
      <c r="AF18" s="50" t="s">
        <v>240</v>
      </c>
      <c r="AG18" s="50" t="s">
        <v>241</v>
      </c>
      <c r="AH18" s="50" t="s">
        <v>242</v>
      </c>
      <c r="AI18" s="50" t="s">
        <v>243</v>
      </c>
      <c r="AJ18" s="50" t="s">
        <v>244</v>
      </c>
      <c r="AK18" s="50" t="s">
        <v>245</v>
      </c>
      <c r="AL18" s="50"/>
      <c r="AM18" s="50"/>
      <c r="AN18" s="50"/>
      <c r="AO18" s="50"/>
      <c r="AP18" s="50" t="s">
        <v>246</v>
      </c>
      <c r="AQ18" s="50"/>
      <c r="AR18" s="50"/>
      <c r="AS18" s="50"/>
      <c r="AT18" s="50"/>
      <c r="AU18" s="50"/>
      <c r="AV18" s="50"/>
      <c r="AW18" s="51"/>
      <c r="AX18" s="52"/>
      <c r="AY18" s="53"/>
      <c r="AZ18" s="50"/>
      <c r="BI18" s="54"/>
      <c r="BJ18" s="54"/>
      <c r="BK18" s="54"/>
      <c r="BL18" s="54"/>
    </row>
    <row r="19" spans="1:64" x14ac:dyDescent="0.15">
      <c r="I19" s="41"/>
      <c r="J19" s="41"/>
      <c r="U19" s="26"/>
      <c r="X19" s="55" t="s">
        <v>247</v>
      </c>
      <c r="Y19" s="55" t="s">
        <v>248</v>
      </c>
      <c r="Z19" s="55" t="s">
        <v>247</v>
      </c>
      <c r="AA19" s="55" t="s">
        <v>249</v>
      </c>
      <c r="AB19" s="55"/>
      <c r="AC19" s="56" t="s">
        <v>7</v>
      </c>
      <c r="AD19" s="56"/>
      <c r="AE19" s="56"/>
      <c r="AJ19" s="55" t="s">
        <v>250</v>
      </c>
      <c r="AK19" s="26"/>
      <c r="AL19" s="26"/>
      <c r="AM19" s="26"/>
      <c r="AN19" s="26"/>
      <c r="AO19" s="26"/>
      <c r="AP19" s="26"/>
      <c r="AQ19" s="26"/>
      <c r="AR19" s="26"/>
      <c r="AS19" s="26"/>
      <c r="AT19" s="26"/>
      <c r="AU19" s="57"/>
      <c r="AV19" s="57"/>
      <c r="AW19" s="57"/>
      <c r="AX19" s="57"/>
      <c r="AY19" s="57"/>
      <c r="AZ19" s="26"/>
    </row>
    <row r="20" spans="1:64" x14ac:dyDescent="0.15">
      <c r="I20" s="41"/>
      <c r="J20" s="41"/>
      <c r="N20" s="56" t="s">
        <v>251</v>
      </c>
      <c r="O20" s="56"/>
      <c r="P20" s="56"/>
      <c r="Q20" s="56"/>
      <c r="R20" s="56"/>
      <c r="S20" s="56"/>
      <c r="X20" s="58">
        <f>MEDIAN(X27:X195)</f>
        <v>138296.42000000001</v>
      </c>
      <c r="Y20" s="55" t="s">
        <v>252</v>
      </c>
      <c r="Z20" s="59">
        <f>MEDIAN(Z27:Z195)</f>
        <v>85296</v>
      </c>
      <c r="AA20" s="55" t="s">
        <v>252</v>
      </c>
      <c r="AB20" s="28" t="s">
        <v>253</v>
      </c>
      <c r="AC20" s="28" t="s">
        <v>254</v>
      </c>
      <c r="AD20" s="28"/>
      <c r="AE20" s="28"/>
      <c r="AH20" s="28" t="s">
        <v>255</v>
      </c>
      <c r="AJ20" s="60" t="s">
        <v>256</v>
      </c>
      <c r="AK20" s="28"/>
      <c r="AL20" s="28"/>
      <c r="AM20" s="28"/>
      <c r="AN20" s="28"/>
      <c r="AO20" s="28"/>
      <c r="AP20" s="56" t="s">
        <v>257</v>
      </c>
      <c r="AQ20" s="28"/>
      <c r="AR20" s="28"/>
      <c r="AS20" s="28"/>
      <c r="AT20" s="28"/>
      <c r="AU20" s="28"/>
      <c r="AV20" s="28"/>
      <c r="AW20" s="28"/>
      <c r="AX20" s="28"/>
      <c r="AY20" s="28"/>
      <c r="AZ20" s="28"/>
    </row>
    <row r="21" spans="1:64" x14ac:dyDescent="0.15">
      <c r="K21" s="28"/>
      <c r="L21" s="28"/>
      <c r="M21" s="28"/>
      <c r="N21" s="61" t="s">
        <v>258</v>
      </c>
      <c r="O21" s="61"/>
      <c r="P21" s="61"/>
      <c r="Q21" s="61"/>
      <c r="R21" s="61"/>
      <c r="S21" s="61"/>
      <c r="T21" s="26"/>
      <c r="V21" s="28" t="s">
        <v>259</v>
      </c>
      <c r="X21" s="28"/>
      <c r="Y21" s="62">
        <f>ROUND(X20*$T$3,2)</f>
        <v>186700.17</v>
      </c>
      <c r="Z21" s="28" t="s">
        <v>260</v>
      </c>
      <c r="AA21" s="62">
        <f>ROUND(Z20*$T$3,2)</f>
        <v>115149.6</v>
      </c>
      <c r="AB21" s="28" t="s">
        <v>261</v>
      </c>
      <c r="AC21" s="28" t="s">
        <v>262</v>
      </c>
      <c r="AD21" s="63" t="s">
        <v>263</v>
      </c>
      <c r="AE21" s="63" t="s">
        <v>7</v>
      </c>
      <c r="AF21" s="28" t="s">
        <v>264</v>
      </c>
      <c r="AG21" s="28" t="s">
        <v>265</v>
      </c>
      <c r="AH21" s="28" t="s">
        <v>266</v>
      </c>
      <c r="AI21" s="28" t="s">
        <v>255</v>
      </c>
      <c r="AJ21" s="64">
        <f>T8</f>
        <v>11525</v>
      </c>
      <c r="AN21" s="28" t="s">
        <v>267</v>
      </c>
      <c r="AP21" s="49" t="s">
        <v>268</v>
      </c>
      <c r="AR21" s="50" t="s">
        <v>269</v>
      </c>
      <c r="AS21" s="50"/>
    </row>
    <row r="22" spans="1:64" x14ac:dyDescent="0.15">
      <c r="K22" s="56" t="s">
        <v>251</v>
      </c>
      <c r="L22" s="56"/>
      <c r="M22" s="56"/>
      <c r="N22" s="61" t="s">
        <v>270</v>
      </c>
      <c r="O22" s="61"/>
      <c r="P22" s="61" t="s">
        <v>271</v>
      </c>
      <c r="Q22" s="61"/>
      <c r="R22" s="61"/>
      <c r="S22" s="61"/>
      <c r="T22" s="38" t="s">
        <v>272</v>
      </c>
      <c r="U22" s="28" t="s">
        <v>273</v>
      </c>
      <c r="V22" s="28" t="s">
        <v>274</v>
      </c>
      <c r="X22" s="28" t="s">
        <v>275</v>
      </c>
      <c r="Y22" s="55" t="s">
        <v>276</v>
      </c>
      <c r="Z22" s="28" t="s">
        <v>277</v>
      </c>
      <c r="AA22" s="55" t="s">
        <v>276</v>
      </c>
      <c r="AB22" s="28" t="s">
        <v>278</v>
      </c>
      <c r="AC22" s="28" t="s">
        <v>279</v>
      </c>
      <c r="AD22" s="63" t="s">
        <v>280</v>
      </c>
      <c r="AE22" s="63" t="s">
        <v>281</v>
      </c>
      <c r="AF22" s="28" t="s">
        <v>282</v>
      </c>
      <c r="AG22" s="28" t="s">
        <v>255</v>
      </c>
      <c r="AH22" s="28" t="s">
        <v>283</v>
      </c>
      <c r="AI22" s="28" t="s">
        <v>266</v>
      </c>
      <c r="AJ22" s="28" t="s">
        <v>284</v>
      </c>
      <c r="AK22" s="28" t="s">
        <v>285</v>
      </c>
      <c r="AL22" s="65" t="s">
        <v>286</v>
      </c>
      <c r="AM22" s="28"/>
      <c r="AN22" s="56" t="s">
        <v>261</v>
      </c>
      <c r="AO22" s="28" t="s">
        <v>285</v>
      </c>
      <c r="AP22" s="56" t="s">
        <v>287</v>
      </c>
      <c r="AQ22" s="26"/>
      <c r="AR22" s="49" t="s">
        <v>288</v>
      </c>
      <c r="AS22" s="49" t="s">
        <v>289</v>
      </c>
      <c r="AT22" s="26"/>
      <c r="AU22" s="57"/>
      <c r="AV22" s="57"/>
      <c r="AW22" s="66"/>
      <c r="AX22" s="57"/>
      <c r="AY22" s="57"/>
      <c r="AZ22" s="26"/>
    </row>
    <row r="23" spans="1:64" x14ac:dyDescent="0.15">
      <c r="A23" s="26"/>
      <c r="B23" s="38"/>
      <c r="C23" s="28"/>
      <c r="D23" s="28" t="s">
        <v>290</v>
      </c>
      <c r="E23" s="28"/>
      <c r="F23" s="28" t="s">
        <v>291</v>
      </c>
      <c r="G23" s="28"/>
      <c r="K23" s="28" t="s">
        <v>292</v>
      </c>
      <c r="L23" s="28"/>
      <c r="M23" s="28"/>
      <c r="N23" s="61" t="s">
        <v>293</v>
      </c>
      <c r="O23" s="61"/>
      <c r="P23" s="61" t="s">
        <v>294</v>
      </c>
      <c r="Q23" s="61" t="s">
        <v>295</v>
      </c>
      <c r="R23" s="61"/>
      <c r="S23" s="61"/>
      <c r="T23" s="28" t="s">
        <v>296</v>
      </c>
      <c r="U23" s="28" t="s">
        <v>264</v>
      </c>
      <c r="V23" s="28" t="s">
        <v>297</v>
      </c>
      <c r="W23" s="28" t="s">
        <v>298</v>
      </c>
      <c r="X23" s="28" t="s">
        <v>299</v>
      </c>
      <c r="Y23" s="28" t="s">
        <v>5</v>
      </c>
      <c r="Z23" s="28" t="s">
        <v>300</v>
      </c>
      <c r="AA23" s="28" t="s">
        <v>6</v>
      </c>
      <c r="AB23" s="49" t="s">
        <v>301</v>
      </c>
      <c r="AC23" s="56" t="s">
        <v>302</v>
      </c>
      <c r="AD23" s="63"/>
      <c r="AE23" s="63" t="s">
        <v>303</v>
      </c>
      <c r="AF23" s="28" t="s">
        <v>255</v>
      </c>
      <c r="AG23" s="28" t="s">
        <v>266</v>
      </c>
      <c r="AH23" s="28" t="s">
        <v>304</v>
      </c>
      <c r="AI23" s="28" t="s">
        <v>304</v>
      </c>
      <c r="AJ23" s="28" t="s">
        <v>305</v>
      </c>
      <c r="AK23" s="56" t="s">
        <v>306</v>
      </c>
      <c r="AL23" s="65" t="s">
        <v>307</v>
      </c>
      <c r="AM23" s="56" t="s">
        <v>308</v>
      </c>
      <c r="AN23" s="49" t="s">
        <v>309</v>
      </c>
      <c r="AO23" s="56" t="s">
        <v>310</v>
      </c>
      <c r="AP23" s="28" t="s">
        <v>311</v>
      </c>
      <c r="AQ23" s="56"/>
      <c r="AR23" s="56" t="s">
        <v>287</v>
      </c>
      <c r="AS23" s="50" t="s">
        <v>269</v>
      </c>
      <c r="AT23" s="56"/>
      <c r="AU23" s="56"/>
      <c r="AV23" s="56"/>
      <c r="AW23" s="56"/>
      <c r="AX23" s="56"/>
      <c r="AY23" s="56"/>
      <c r="AZ23" s="56"/>
    </row>
    <row r="24" spans="1:64" x14ac:dyDescent="0.15">
      <c r="B24" s="28" t="s">
        <v>312</v>
      </c>
      <c r="C24" s="56" t="s">
        <v>290</v>
      </c>
      <c r="D24" s="56" t="s">
        <v>313</v>
      </c>
      <c r="E24" s="56" t="s">
        <v>314</v>
      </c>
      <c r="F24" s="56" t="s">
        <v>253</v>
      </c>
      <c r="G24" s="56" t="s">
        <v>315</v>
      </c>
      <c r="H24" s="28" t="s">
        <v>1</v>
      </c>
      <c r="I24" s="21" t="s">
        <v>1</v>
      </c>
      <c r="K24" s="28" t="s">
        <v>264</v>
      </c>
      <c r="L24" s="28"/>
      <c r="M24" s="28"/>
      <c r="N24" s="61" t="s">
        <v>316</v>
      </c>
      <c r="O24" s="61"/>
      <c r="P24" s="61"/>
      <c r="Q24" s="61" t="s">
        <v>317</v>
      </c>
      <c r="R24" s="61"/>
      <c r="S24" s="61" t="s">
        <v>3</v>
      </c>
      <c r="T24" s="56" t="s">
        <v>318</v>
      </c>
      <c r="U24" s="28" t="s">
        <v>319</v>
      </c>
      <c r="V24" s="28" t="s">
        <v>4</v>
      </c>
      <c r="W24" s="28" t="s">
        <v>198</v>
      </c>
      <c r="X24" s="49" t="s">
        <v>320</v>
      </c>
      <c r="Y24" s="28" t="s">
        <v>321</v>
      </c>
      <c r="Z24" s="28" t="s">
        <v>322</v>
      </c>
      <c r="AA24" s="28" t="s">
        <v>323</v>
      </c>
      <c r="AB24" s="67" t="s">
        <v>324</v>
      </c>
      <c r="AC24" s="28" t="s">
        <v>262</v>
      </c>
      <c r="AD24" s="28"/>
      <c r="AE24" s="28"/>
      <c r="AF24" s="28" t="s">
        <v>266</v>
      </c>
      <c r="AG24" s="28" t="s">
        <v>325</v>
      </c>
      <c r="AH24" s="56" t="s">
        <v>326</v>
      </c>
      <c r="AI24" s="56" t="s">
        <v>327</v>
      </c>
      <c r="AJ24" s="56" t="s">
        <v>328</v>
      </c>
      <c r="AK24" s="49" t="s">
        <v>329</v>
      </c>
      <c r="AL24" s="49"/>
      <c r="AM24" s="49" t="s">
        <v>268</v>
      </c>
      <c r="AN24" s="56" t="s">
        <v>330</v>
      </c>
      <c r="AO24" s="49" t="s">
        <v>331</v>
      </c>
      <c r="AP24" s="38" t="s">
        <v>332</v>
      </c>
      <c r="AQ24" s="49" t="s">
        <v>333</v>
      </c>
      <c r="AR24" s="49" t="s">
        <v>334</v>
      </c>
      <c r="AS24" s="49" t="s">
        <v>288</v>
      </c>
      <c r="AT24" s="49"/>
      <c r="AU24" s="68"/>
      <c r="AV24" s="68"/>
      <c r="AW24" s="68"/>
      <c r="AX24" s="68"/>
      <c r="AY24" s="68"/>
      <c r="AZ24" s="49"/>
    </row>
    <row r="25" spans="1:64" x14ac:dyDescent="0.15">
      <c r="A25" s="28" t="s">
        <v>2</v>
      </c>
      <c r="B25" s="28" t="s">
        <v>335</v>
      </c>
      <c r="C25" s="56" t="s">
        <v>335</v>
      </c>
      <c r="D25" s="56" t="s">
        <v>314</v>
      </c>
      <c r="E25" s="56" t="s">
        <v>335</v>
      </c>
      <c r="F25" s="28" t="s">
        <v>336</v>
      </c>
      <c r="G25" s="28" t="s">
        <v>8</v>
      </c>
      <c r="H25" s="28" t="s">
        <v>337</v>
      </c>
      <c r="I25" s="21" t="s">
        <v>338</v>
      </c>
      <c r="K25" s="56" t="s">
        <v>339</v>
      </c>
      <c r="L25" s="56"/>
      <c r="M25" s="56"/>
      <c r="N25" s="61">
        <v>2019</v>
      </c>
      <c r="O25" s="61"/>
      <c r="P25" s="61"/>
      <c r="Q25" s="61" t="s">
        <v>340</v>
      </c>
      <c r="R25" s="61"/>
      <c r="S25" s="61">
        <v>2019</v>
      </c>
      <c r="T25" s="28" t="s">
        <v>341</v>
      </c>
      <c r="U25" s="28" t="s">
        <v>342</v>
      </c>
      <c r="V25" s="56" t="s">
        <v>343</v>
      </c>
      <c r="W25" s="28">
        <v>2017</v>
      </c>
      <c r="X25" s="56" t="s">
        <v>344</v>
      </c>
      <c r="Y25" s="56" t="s">
        <v>345</v>
      </c>
      <c r="Z25" s="28">
        <v>2017</v>
      </c>
      <c r="AA25" s="56" t="s">
        <v>345</v>
      </c>
      <c r="AB25" s="56" t="s">
        <v>346</v>
      </c>
      <c r="AC25" s="28" t="s">
        <v>347</v>
      </c>
      <c r="AD25" s="28"/>
      <c r="AE25" s="28"/>
      <c r="AF25" s="56" t="s">
        <v>339</v>
      </c>
      <c r="AG25" s="56" t="s">
        <v>339</v>
      </c>
      <c r="AH25" s="28" t="s">
        <v>348</v>
      </c>
      <c r="AI25" s="56" t="s">
        <v>349</v>
      </c>
      <c r="AJ25" s="28" t="s">
        <v>350</v>
      </c>
      <c r="AK25" s="56" t="s">
        <v>351</v>
      </c>
      <c r="AL25" s="56"/>
      <c r="AM25" s="56" t="s">
        <v>352</v>
      </c>
      <c r="AN25" s="67" t="s">
        <v>353</v>
      </c>
      <c r="AO25" s="50" t="s">
        <v>354</v>
      </c>
      <c r="AP25" s="56" t="s">
        <v>355</v>
      </c>
      <c r="AQ25" s="56" t="s">
        <v>356</v>
      </c>
      <c r="AR25" s="56" t="s">
        <v>357</v>
      </c>
      <c r="AS25" s="56" t="s">
        <v>287</v>
      </c>
      <c r="AT25" s="56"/>
      <c r="AU25" s="56"/>
      <c r="AV25" s="56"/>
      <c r="AW25" s="56"/>
      <c r="AX25" s="56"/>
      <c r="AY25" s="56"/>
      <c r="AZ25" s="56"/>
    </row>
    <row r="26" spans="1:64" x14ac:dyDescent="0.15">
      <c r="C26" s="30"/>
      <c r="D26" s="30"/>
      <c r="E26" s="30"/>
      <c r="F26" s="30"/>
      <c r="G26" s="30"/>
      <c r="Q26" s="21" t="s">
        <v>358</v>
      </c>
      <c r="AK26" s="28" t="s">
        <v>359</v>
      </c>
      <c r="AS26" s="63" t="s">
        <v>360</v>
      </c>
    </row>
    <row r="27" spans="1:64" x14ac:dyDescent="0.15">
      <c r="A27" s="28" t="s">
        <v>10</v>
      </c>
      <c r="B27" s="28"/>
      <c r="C27" s="56"/>
      <c r="D27" s="56"/>
      <c r="E27" s="56"/>
      <c r="F27" s="26">
        <v>7</v>
      </c>
      <c r="G27" s="69">
        <v>92</v>
      </c>
      <c r="H27" s="28">
        <v>1</v>
      </c>
      <c r="I27" s="21" t="s">
        <v>9</v>
      </c>
      <c r="J27" s="70"/>
      <c r="K27" s="69">
        <v>425.44</v>
      </c>
      <c r="L27" s="71"/>
      <c r="M27" s="72"/>
      <c r="N27" s="69">
        <v>87</v>
      </c>
      <c r="O27" s="73">
        <f t="shared" ref="O27:O90" si="3">N27/K27</f>
        <v>0.20449417074088003</v>
      </c>
      <c r="P27" s="73">
        <f t="shared" ref="P27:P90" si="4">IF(O27&gt;0.75,+O27-0.75,0)</f>
        <v>0</v>
      </c>
      <c r="Q27" s="74">
        <f t="shared" ref="Q27:Q90" si="5">P27*K27</f>
        <v>0</v>
      </c>
      <c r="R27" s="74">
        <f>Q27*0.05</f>
        <v>0</v>
      </c>
      <c r="S27" s="69">
        <v>7</v>
      </c>
      <c r="T27" s="75">
        <f t="shared" ref="T27:T90" si="6">ROUND(N27*$T$2,2)</f>
        <v>26.1</v>
      </c>
      <c r="U27" s="33">
        <f t="shared" ref="U27:U90" si="7">K27+T27+0.15*S27+0.05*Q27</f>
        <v>452.59000000000003</v>
      </c>
      <c r="V27" s="69">
        <v>374330136.32999998</v>
      </c>
      <c r="W27" s="69">
        <v>3248</v>
      </c>
      <c r="X27" s="44">
        <f t="shared" ref="X27:X90" si="8">ROUND(V27/W27,2)</f>
        <v>115249.43</v>
      </c>
      <c r="Y27" s="76">
        <f t="shared" ref="Y27:Y90" si="9">(ROUND(X27/$Y$21,6))</f>
        <v>0.61729699999999998</v>
      </c>
      <c r="Z27" s="69">
        <v>100507</v>
      </c>
      <c r="AA27" s="76">
        <f t="shared" ref="AA27:AA90" si="10">(ROUND(Z27/$AA$21,6))</f>
        <v>0.872838</v>
      </c>
      <c r="AB27" s="76">
        <f t="shared" ref="AB27:AB90" si="11">ROUND(1-((Y27*$T$4)+(AA27*$T$5)),6)</f>
        <v>0.30604100000000001</v>
      </c>
      <c r="AC27" s="77">
        <f t="shared" ref="AC27:AC90" si="12">IF(C27=1,MAX($T$7,AB27),MAX($T$6,AB27))</f>
        <v>0.30604100000000001</v>
      </c>
      <c r="AD27" s="78">
        <f>IF(G27&gt;=1,IF(G27&lt;=5,0.06,IF(G27&lt;=10,0.05,IF(G27&lt;=15,0.04,IF(G27&lt;=19,0.03,0)))),0)</f>
        <v>0</v>
      </c>
      <c r="AE27" s="79">
        <f>+AD27+AC27</f>
        <v>0.30604100000000001</v>
      </c>
      <c r="AF27" s="69">
        <v>260</v>
      </c>
      <c r="AG27" s="69">
        <v>6</v>
      </c>
      <c r="AH27" s="33">
        <f t="shared" ref="AH27:AH90" si="13">ROUND((AG27/13)*100,2)</f>
        <v>46.15</v>
      </c>
      <c r="AI27" s="41">
        <f t="shared" ref="AI27:AI90" si="14">ROUND(AF27*AH27,0)</f>
        <v>11999</v>
      </c>
      <c r="AJ27" s="41">
        <f t="shared" ref="AJ27:AJ90" si="15">ROUND(U27*AE27*$AJ$21,0)</f>
        <v>1596340</v>
      </c>
      <c r="AK27" s="41">
        <f t="shared" ref="AK27:AK90" si="16">IF(AJ27=0, 0,AI27+AJ27)</f>
        <v>1608339</v>
      </c>
      <c r="AL27" s="41">
        <f>IF(AND(C27=1,AK27&lt;AM27),AM27,AK27)</f>
        <v>1608339</v>
      </c>
      <c r="AM27" s="74">
        <v>2331185</v>
      </c>
      <c r="AN27" s="41">
        <f>ABS(SUM(AM27,-AK27))</f>
        <v>722846</v>
      </c>
      <c r="AO27" s="80" t="str">
        <f>IF(AK27&gt;AM27,"Yes","No")</f>
        <v>No</v>
      </c>
      <c r="AP27" s="74">
        <v>2064995</v>
      </c>
      <c r="AQ27" s="74">
        <f t="shared" ref="AQ27:AQ90" si="17">IF(AO27="Yes",+AN27*$L$9,+AN27*$L$10)</f>
        <v>60213.071799999998</v>
      </c>
      <c r="AR27" s="74">
        <f t="shared" ref="AR27:AR90" si="18">IF(AO27="Yes",+AP27+AQ27,+AP27-AQ27)</f>
        <v>2004781.9282</v>
      </c>
      <c r="AS27" s="74">
        <f t="shared" ref="AS27:AS90" si="19">IF(C27=1,MAX(AR27,AM27),AR27)</f>
        <v>2004781.9282</v>
      </c>
      <c r="AT27" s="74"/>
      <c r="AU27" s="81"/>
      <c r="AV27" s="81"/>
      <c r="AW27" s="81"/>
      <c r="AX27" s="81"/>
      <c r="AY27" s="82"/>
      <c r="AZ27" s="74"/>
      <c r="BA27" s="83"/>
      <c r="BC27" s="83"/>
      <c r="BD27" s="83"/>
      <c r="BH27" s="83"/>
      <c r="BI27" s="83"/>
      <c r="BJ27" s="83"/>
      <c r="BK27" s="83"/>
      <c r="BL27" s="83"/>
    </row>
    <row r="28" spans="1:64" x14ac:dyDescent="0.15">
      <c r="A28" s="28" t="s">
        <v>12</v>
      </c>
      <c r="B28" s="84"/>
      <c r="C28" s="56">
        <v>1</v>
      </c>
      <c r="D28" s="56">
        <v>1</v>
      </c>
      <c r="E28" s="56"/>
      <c r="F28" s="26">
        <v>10</v>
      </c>
      <c r="G28" s="69">
        <v>9</v>
      </c>
      <c r="H28" s="28">
        <v>2</v>
      </c>
      <c r="I28" s="21" t="s">
        <v>11</v>
      </c>
      <c r="J28" s="70"/>
      <c r="K28" s="69">
        <v>2456.41</v>
      </c>
      <c r="L28" s="85"/>
      <c r="M28" s="72"/>
      <c r="N28" s="69">
        <v>1613</v>
      </c>
      <c r="O28" s="73">
        <f t="shared" si="3"/>
        <v>0.65664933785483692</v>
      </c>
      <c r="P28" s="73">
        <f t="shared" si="4"/>
        <v>0</v>
      </c>
      <c r="Q28" s="74">
        <f t="shared" si="5"/>
        <v>0</v>
      </c>
      <c r="R28" s="74">
        <f t="shared" ref="R28:R91" si="20">Q28*0.05</f>
        <v>0</v>
      </c>
      <c r="S28" s="69">
        <v>121</v>
      </c>
      <c r="T28" s="75">
        <f t="shared" si="6"/>
        <v>483.9</v>
      </c>
      <c r="U28" s="33">
        <f t="shared" si="7"/>
        <v>2958.46</v>
      </c>
      <c r="V28" s="69">
        <v>1406216743.6700001</v>
      </c>
      <c r="W28" s="69">
        <v>18813</v>
      </c>
      <c r="X28" s="44">
        <f t="shared" si="8"/>
        <v>74747.08</v>
      </c>
      <c r="Y28" s="76">
        <f t="shared" si="9"/>
        <v>0.40035900000000002</v>
      </c>
      <c r="Z28" s="69">
        <v>45563</v>
      </c>
      <c r="AA28" s="76">
        <f t="shared" si="10"/>
        <v>0.39568500000000001</v>
      </c>
      <c r="AB28" s="76">
        <f t="shared" si="11"/>
        <v>0.60104299999999999</v>
      </c>
      <c r="AC28" s="77">
        <f t="shared" si="12"/>
        <v>0.60104299999999999</v>
      </c>
      <c r="AD28" s="78">
        <f t="shared" ref="AD28:AD91" si="21">IF(G28&gt;=1,IF(G28&lt;=5,0.06,IF(G28&lt;=10,0.05,IF(G28&lt;=15,0.04,IF(G28&lt;=19,0.03,0)))),0)</f>
        <v>0.05</v>
      </c>
      <c r="AE28" s="79">
        <f t="shared" ref="AE28:AE91" si="22">+AD28+AC28</f>
        <v>0.65104300000000004</v>
      </c>
      <c r="AF28" s="69">
        <v>0</v>
      </c>
      <c r="AG28" s="69">
        <v>0</v>
      </c>
      <c r="AH28" s="33">
        <f t="shared" si="13"/>
        <v>0</v>
      </c>
      <c r="AI28" s="41">
        <f t="shared" si="14"/>
        <v>0</v>
      </c>
      <c r="AJ28" s="41">
        <f t="shared" si="15"/>
        <v>22198126</v>
      </c>
      <c r="AK28" s="41">
        <f t="shared" si="16"/>
        <v>22198126</v>
      </c>
      <c r="AL28" s="41">
        <f t="shared" ref="AL28:AL91" si="23">IF(AND(C28=1,AK28&lt;AM28),AM28,AK28)</f>
        <v>22198126</v>
      </c>
      <c r="AM28" s="74">
        <v>16473543</v>
      </c>
      <c r="AN28" s="41">
        <f t="shared" ref="AN28:AN91" si="24">ABS(SUM(AM28,-AK28))</f>
        <v>5724583</v>
      </c>
      <c r="AO28" s="80" t="str">
        <f t="shared" ref="AO28:AO91" si="25">IF(AK28&gt;AM28,"Yes","No")</f>
        <v>Yes</v>
      </c>
      <c r="AP28" s="74">
        <v>17328187</v>
      </c>
      <c r="AQ28" s="74">
        <f t="shared" si="17"/>
        <v>610240.54780000006</v>
      </c>
      <c r="AR28" s="74">
        <f t="shared" si="18"/>
        <v>17938427.547800001</v>
      </c>
      <c r="AS28" s="74">
        <f t="shared" si="19"/>
        <v>17938427.547800001</v>
      </c>
      <c r="AT28" s="74"/>
      <c r="AU28" s="81"/>
      <c r="AV28" s="81"/>
      <c r="AW28" s="81"/>
      <c r="AX28" s="81"/>
      <c r="AY28" s="82"/>
      <c r="AZ28" s="74"/>
      <c r="BA28" s="83"/>
      <c r="BC28" s="83"/>
      <c r="BD28" s="83"/>
      <c r="BH28" s="83"/>
      <c r="BI28" s="83"/>
      <c r="BJ28" s="83"/>
      <c r="BK28" s="83"/>
      <c r="BL28" s="83"/>
    </row>
    <row r="29" spans="1:64" x14ac:dyDescent="0.15">
      <c r="A29" s="28" t="s">
        <v>14</v>
      </c>
      <c r="B29" s="28"/>
      <c r="C29" s="56"/>
      <c r="D29" s="56"/>
      <c r="E29" s="56"/>
      <c r="F29" s="26">
        <v>8</v>
      </c>
      <c r="G29" s="69">
        <v>45</v>
      </c>
      <c r="H29" s="28">
        <v>3</v>
      </c>
      <c r="I29" s="21" t="s">
        <v>13</v>
      </c>
      <c r="J29" s="70"/>
      <c r="K29" s="69">
        <v>544.82000000000005</v>
      </c>
      <c r="L29" s="85"/>
      <c r="M29" s="72"/>
      <c r="N29" s="69">
        <v>206</v>
      </c>
      <c r="O29" s="73">
        <f t="shared" si="3"/>
        <v>0.37810653059726146</v>
      </c>
      <c r="P29" s="73">
        <f t="shared" si="4"/>
        <v>0</v>
      </c>
      <c r="Q29" s="74">
        <f t="shared" si="5"/>
        <v>0</v>
      </c>
      <c r="R29" s="74">
        <f t="shared" si="20"/>
        <v>0</v>
      </c>
      <c r="S29" s="69">
        <v>6</v>
      </c>
      <c r="T29" s="75">
        <f t="shared" si="6"/>
        <v>61.8</v>
      </c>
      <c r="U29" s="33">
        <f t="shared" si="7"/>
        <v>607.52</v>
      </c>
      <c r="V29" s="69">
        <v>440762339.32999998</v>
      </c>
      <c r="W29" s="69">
        <v>4244</v>
      </c>
      <c r="X29" s="44">
        <f t="shared" si="8"/>
        <v>103855.41</v>
      </c>
      <c r="Y29" s="76">
        <f t="shared" si="9"/>
        <v>0.55626799999999998</v>
      </c>
      <c r="Z29" s="69">
        <v>68846</v>
      </c>
      <c r="AA29" s="76">
        <f t="shared" si="10"/>
        <v>0.59788300000000005</v>
      </c>
      <c r="AB29" s="76">
        <f t="shared" si="11"/>
        <v>0.43124800000000002</v>
      </c>
      <c r="AC29" s="77">
        <f t="shared" si="12"/>
        <v>0.43124800000000002</v>
      </c>
      <c r="AD29" s="78">
        <f t="shared" si="21"/>
        <v>0</v>
      </c>
      <c r="AE29" s="79">
        <f t="shared" si="22"/>
        <v>0.43124800000000002</v>
      </c>
      <c r="AF29" s="69">
        <v>171</v>
      </c>
      <c r="AG29" s="69">
        <v>4</v>
      </c>
      <c r="AH29" s="33">
        <f t="shared" si="13"/>
        <v>30.77</v>
      </c>
      <c r="AI29" s="41">
        <f t="shared" si="14"/>
        <v>5262</v>
      </c>
      <c r="AJ29" s="41">
        <f t="shared" si="15"/>
        <v>3019455</v>
      </c>
      <c r="AK29" s="41">
        <f t="shared" si="16"/>
        <v>3024717</v>
      </c>
      <c r="AL29" s="41">
        <f t="shared" si="23"/>
        <v>3024717</v>
      </c>
      <c r="AM29" s="74">
        <v>3859564</v>
      </c>
      <c r="AN29" s="41">
        <f t="shared" si="24"/>
        <v>834847</v>
      </c>
      <c r="AO29" s="80" t="str">
        <f t="shared" si="25"/>
        <v>No</v>
      </c>
      <c r="AP29" s="74">
        <v>3528605</v>
      </c>
      <c r="AQ29" s="74">
        <f t="shared" si="17"/>
        <v>69542.755099999995</v>
      </c>
      <c r="AR29" s="74">
        <f t="shared" si="18"/>
        <v>3459062.2448999998</v>
      </c>
      <c r="AS29" s="74">
        <f t="shared" si="19"/>
        <v>3459062.2448999998</v>
      </c>
      <c r="AT29" s="74"/>
      <c r="AU29" s="81"/>
      <c r="AV29" s="81"/>
      <c r="AW29" s="81"/>
      <c r="AX29" s="81"/>
      <c r="AY29" s="82"/>
      <c r="AZ29" s="74"/>
      <c r="BA29" s="83"/>
      <c r="BC29" s="83"/>
      <c r="BD29" s="83"/>
      <c r="BH29" s="83"/>
      <c r="BI29" s="83"/>
      <c r="BJ29" s="83"/>
      <c r="BK29" s="83"/>
      <c r="BL29" s="83"/>
    </row>
    <row r="30" spans="1:64" x14ac:dyDescent="0.15">
      <c r="A30" s="28" t="s">
        <v>16</v>
      </c>
      <c r="B30" s="28"/>
      <c r="C30" s="56"/>
      <c r="D30" s="56"/>
      <c r="E30" s="56"/>
      <c r="F30" s="26">
        <v>2</v>
      </c>
      <c r="G30" s="69">
        <v>152</v>
      </c>
      <c r="H30" s="28">
        <v>4</v>
      </c>
      <c r="I30" s="21" t="s">
        <v>15</v>
      </c>
      <c r="J30" s="70"/>
      <c r="K30" s="69">
        <v>3184.37</v>
      </c>
      <c r="L30" s="71"/>
      <c r="M30" s="72"/>
      <c r="N30" s="69">
        <v>245</v>
      </c>
      <c r="O30" s="73">
        <f t="shared" si="3"/>
        <v>7.6938295487019415E-2</v>
      </c>
      <c r="P30" s="73">
        <f t="shared" si="4"/>
        <v>0</v>
      </c>
      <c r="Q30" s="74">
        <f t="shared" si="5"/>
        <v>0</v>
      </c>
      <c r="R30" s="74">
        <f t="shared" si="20"/>
        <v>0</v>
      </c>
      <c r="S30" s="69">
        <v>93</v>
      </c>
      <c r="T30" s="75">
        <f t="shared" si="6"/>
        <v>73.5</v>
      </c>
      <c r="U30" s="33">
        <f t="shared" si="7"/>
        <v>3271.8199999999997</v>
      </c>
      <c r="V30" s="69">
        <v>3699970563</v>
      </c>
      <c r="W30" s="69">
        <v>18352</v>
      </c>
      <c r="X30" s="44">
        <f t="shared" si="8"/>
        <v>201611.3</v>
      </c>
      <c r="Y30" s="76">
        <f t="shared" si="9"/>
        <v>1.0798669999999999</v>
      </c>
      <c r="Z30" s="69">
        <v>125536</v>
      </c>
      <c r="AA30" s="76">
        <f t="shared" si="10"/>
        <v>1.0901989999999999</v>
      </c>
      <c r="AB30" s="76">
        <f t="shared" si="11"/>
        <v>-8.2966999999999999E-2</v>
      </c>
      <c r="AC30" s="77">
        <f t="shared" si="12"/>
        <v>0.01</v>
      </c>
      <c r="AD30" s="78">
        <f t="shared" si="21"/>
        <v>0</v>
      </c>
      <c r="AE30" s="79">
        <f t="shared" si="22"/>
        <v>0.01</v>
      </c>
      <c r="AF30" s="69">
        <v>0</v>
      </c>
      <c r="AG30" s="69">
        <v>0</v>
      </c>
      <c r="AH30" s="33">
        <f t="shared" si="13"/>
        <v>0</v>
      </c>
      <c r="AI30" s="41">
        <f t="shared" si="14"/>
        <v>0</v>
      </c>
      <c r="AJ30" s="41">
        <f t="shared" si="15"/>
        <v>377077</v>
      </c>
      <c r="AK30" s="41">
        <f t="shared" si="16"/>
        <v>377077</v>
      </c>
      <c r="AL30" s="41">
        <f t="shared" si="23"/>
        <v>377077</v>
      </c>
      <c r="AM30" s="74">
        <v>731456</v>
      </c>
      <c r="AN30" s="41">
        <f t="shared" si="24"/>
        <v>354379</v>
      </c>
      <c r="AO30" s="80" t="str">
        <f t="shared" si="25"/>
        <v>No</v>
      </c>
      <c r="AP30" s="74">
        <v>613536</v>
      </c>
      <c r="AQ30" s="74">
        <f t="shared" si="17"/>
        <v>29519.770700000001</v>
      </c>
      <c r="AR30" s="74">
        <f t="shared" si="18"/>
        <v>584016.22930000001</v>
      </c>
      <c r="AS30" s="74">
        <f t="shared" si="19"/>
        <v>584016.22930000001</v>
      </c>
      <c r="AT30" s="74"/>
      <c r="AU30" s="81"/>
      <c r="AV30" s="81"/>
      <c r="AW30" s="81"/>
      <c r="AX30" s="81"/>
      <c r="AY30" s="82"/>
      <c r="AZ30" s="74"/>
      <c r="BA30" s="83"/>
      <c r="BC30" s="83"/>
      <c r="BD30" s="83"/>
      <c r="BH30" s="83"/>
      <c r="BI30" s="83"/>
      <c r="BJ30" s="83"/>
      <c r="BK30" s="83"/>
      <c r="BL30" s="83"/>
    </row>
    <row r="31" spans="1:64" x14ac:dyDescent="0.15">
      <c r="A31" s="28" t="s">
        <v>10</v>
      </c>
      <c r="B31" s="28"/>
      <c r="C31" s="56"/>
      <c r="D31" s="56"/>
      <c r="E31" s="56"/>
      <c r="F31" s="26">
        <v>5</v>
      </c>
      <c r="G31" s="69">
        <v>90</v>
      </c>
      <c r="H31" s="28">
        <v>5</v>
      </c>
      <c r="I31" s="21" t="s">
        <v>17</v>
      </c>
      <c r="J31" s="70"/>
      <c r="K31" s="69">
        <v>491.97</v>
      </c>
      <c r="L31" s="71"/>
      <c r="M31" s="72"/>
      <c r="N31" s="69">
        <v>89</v>
      </c>
      <c r="O31" s="73">
        <f t="shared" si="3"/>
        <v>0.1809053397564892</v>
      </c>
      <c r="P31" s="73">
        <f t="shared" si="4"/>
        <v>0</v>
      </c>
      <c r="Q31" s="74">
        <f t="shared" si="5"/>
        <v>0</v>
      </c>
      <c r="R31" s="74">
        <f t="shared" si="20"/>
        <v>0</v>
      </c>
      <c r="S31" s="69">
        <v>1</v>
      </c>
      <c r="T31" s="75">
        <f t="shared" si="6"/>
        <v>26.7</v>
      </c>
      <c r="U31" s="33">
        <f t="shared" si="7"/>
        <v>518.82000000000005</v>
      </c>
      <c r="V31" s="69">
        <v>522099049</v>
      </c>
      <c r="W31" s="69">
        <v>3651</v>
      </c>
      <c r="X31" s="44">
        <f t="shared" si="8"/>
        <v>143001.66</v>
      </c>
      <c r="Y31" s="76">
        <f t="shared" si="9"/>
        <v>0.76594300000000004</v>
      </c>
      <c r="Z31" s="69">
        <v>111198</v>
      </c>
      <c r="AA31" s="76">
        <f t="shared" si="10"/>
        <v>0.96568299999999996</v>
      </c>
      <c r="AB31" s="76">
        <f t="shared" si="11"/>
        <v>0.17413500000000001</v>
      </c>
      <c r="AC31" s="77">
        <f t="shared" si="12"/>
        <v>0.17413500000000001</v>
      </c>
      <c r="AD31" s="78">
        <f t="shared" si="21"/>
        <v>0</v>
      </c>
      <c r="AE31" s="79">
        <f t="shared" si="22"/>
        <v>0.17413500000000001</v>
      </c>
      <c r="AF31" s="69">
        <v>278</v>
      </c>
      <c r="AG31" s="69">
        <v>6</v>
      </c>
      <c r="AH31" s="33">
        <f t="shared" si="13"/>
        <v>46.15</v>
      </c>
      <c r="AI31" s="41">
        <f t="shared" si="14"/>
        <v>12830</v>
      </c>
      <c r="AJ31" s="41">
        <f t="shared" si="15"/>
        <v>1041223</v>
      </c>
      <c r="AK31" s="41">
        <f t="shared" si="16"/>
        <v>1054053</v>
      </c>
      <c r="AL31" s="41">
        <f t="shared" si="23"/>
        <v>1054053</v>
      </c>
      <c r="AM31" s="74">
        <v>1633686</v>
      </c>
      <c r="AN31" s="41">
        <f t="shared" si="24"/>
        <v>579633</v>
      </c>
      <c r="AO31" s="80" t="str">
        <f t="shared" si="25"/>
        <v>No</v>
      </c>
      <c r="AP31" s="74">
        <v>1542525</v>
      </c>
      <c r="AQ31" s="74">
        <f t="shared" si="17"/>
        <v>48283.428899999999</v>
      </c>
      <c r="AR31" s="74">
        <f t="shared" si="18"/>
        <v>1494241.5711000001</v>
      </c>
      <c r="AS31" s="74">
        <f t="shared" si="19"/>
        <v>1494241.5711000001</v>
      </c>
      <c r="AT31" s="74"/>
      <c r="AU31" s="81"/>
      <c r="AV31" s="81"/>
      <c r="AW31" s="81"/>
      <c r="AX31" s="81"/>
      <c r="AY31" s="82"/>
      <c r="AZ31" s="74"/>
      <c r="BA31" s="83"/>
      <c r="BC31" s="83"/>
      <c r="BD31" s="83"/>
      <c r="BH31" s="83"/>
      <c r="BI31" s="83"/>
      <c r="BJ31" s="83"/>
      <c r="BK31" s="83"/>
      <c r="BL31" s="83"/>
    </row>
    <row r="32" spans="1:64" x14ac:dyDescent="0.15">
      <c r="A32" s="28" t="s">
        <v>14</v>
      </c>
      <c r="B32" s="28"/>
      <c r="C32" s="56"/>
      <c r="D32" s="56"/>
      <c r="E32" s="56"/>
      <c r="F32" s="26">
        <v>7</v>
      </c>
      <c r="G32" s="69">
        <v>46</v>
      </c>
      <c r="H32" s="28">
        <v>6</v>
      </c>
      <c r="I32" s="21" t="s">
        <v>18</v>
      </c>
      <c r="J32" s="70"/>
      <c r="K32" s="69">
        <v>786.31</v>
      </c>
      <c r="L32" s="85"/>
      <c r="M32" s="72"/>
      <c r="N32" s="69">
        <v>208</v>
      </c>
      <c r="O32" s="73">
        <f t="shared" si="3"/>
        <v>0.26452671338276257</v>
      </c>
      <c r="P32" s="73">
        <f t="shared" si="4"/>
        <v>0</v>
      </c>
      <c r="Q32" s="74">
        <f t="shared" si="5"/>
        <v>0</v>
      </c>
      <c r="R32" s="74">
        <f t="shared" si="20"/>
        <v>0</v>
      </c>
      <c r="S32" s="69">
        <v>13</v>
      </c>
      <c r="T32" s="75">
        <f t="shared" si="6"/>
        <v>62.4</v>
      </c>
      <c r="U32" s="33">
        <f t="shared" si="7"/>
        <v>850.66</v>
      </c>
      <c r="V32" s="69">
        <v>694719877.66999996</v>
      </c>
      <c r="W32" s="69">
        <v>6168</v>
      </c>
      <c r="X32" s="44">
        <f t="shared" si="8"/>
        <v>112632.92</v>
      </c>
      <c r="Y32" s="76">
        <f t="shared" si="9"/>
        <v>0.60328199999999998</v>
      </c>
      <c r="Z32" s="69">
        <v>88355</v>
      </c>
      <c r="AA32" s="76">
        <f t="shared" si="10"/>
        <v>0.76730600000000004</v>
      </c>
      <c r="AB32" s="76">
        <f t="shared" si="11"/>
        <v>0.34751100000000001</v>
      </c>
      <c r="AC32" s="77">
        <f t="shared" si="12"/>
        <v>0.34751100000000001</v>
      </c>
      <c r="AD32" s="78">
        <f t="shared" si="21"/>
        <v>0</v>
      </c>
      <c r="AE32" s="79">
        <f t="shared" si="22"/>
        <v>0.34751100000000001</v>
      </c>
      <c r="AF32" s="69">
        <v>779</v>
      </c>
      <c r="AG32" s="69">
        <v>13</v>
      </c>
      <c r="AH32" s="33">
        <f t="shared" si="13"/>
        <v>100</v>
      </c>
      <c r="AI32" s="41">
        <f t="shared" si="14"/>
        <v>77900</v>
      </c>
      <c r="AJ32" s="41">
        <f t="shared" si="15"/>
        <v>3406948</v>
      </c>
      <c r="AK32" s="41">
        <f t="shared" si="16"/>
        <v>3484848</v>
      </c>
      <c r="AL32" s="41">
        <f t="shared" si="23"/>
        <v>3484848</v>
      </c>
      <c r="AM32" s="74">
        <v>4067920</v>
      </c>
      <c r="AN32" s="41">
        <f t="shared" si="24"/>
        <v>583072</v>
      </c>
      <c r="AO32" s="80" t="str">
        <f t="shared" si="25"/>
        <v>No</v>
      </c>
      <c r="AP32" s="74">
        <v>3995130</v>
      </c>
      <c r="AQ32" s="74">
        <f t="shared" si="17"/>
        <v>48569.897599999997</v>
      </c>
      <c r="AR32" s="74">
        <f t="shared" si="18"/>
        <v>3946560.1024000002</v>
      </c>
      <c r="AS32" s="74">
        <f t="shared" si="19"/>
        <v>3946560.1024000002</v>
      </c>
      <c r="AT32" s="74"/>
      <c r="AU32" s="81"/>
      <c r="AV32" s="81"/>
      <c r="AW32" s="81"/>
      <c r="AX32" s="81"/>
      <c r="AY32" s="82"/>
      <c r="AZ32" s="74"/>
      <c r="BA32" s="83"/>
      <c r="BC32" s="83"/>
      <c r="BD32" s="83"/>
      <c r="BH32" s="83"/>
      <c r="BI32" s="83"/>
      <c r="BJ32" s="83"/>
      <c r="BK32" s="83"/>
      <c r="BL32" s="83"/>
    </row>
    <row r="33" spans="1:64" x14ac:dyDescent="0.15">
      <c r="A33" s="28" t="s">
        <v>20</v>
      </c>
      <c r="B33" s="28"/>
      <c r="C33" s="56"/>
      <c r="D33" s="56"/>
      <c r="E33" s="56"/>
      <c r="F33" s="26">
        <v>4</v>
      </c>
      <c r="G33" s="69">
        <v>95</v>
      </c>
      <c r="H33" s="28">
        <v>7</v>
      </c>
      <c r="I33" s="21" t="s">
        <v>19</v>
      </c>
      <c r="J33" s="70"/>
      <c r="K33" s="69">
        <v>2796.21</v>
      </c>
      <c r="L33" s="71"/>
      <c r="M33" s="72"/>
      <c r="N33" s="69">
        <v>544</v>
      </c>
      <c r="O33" s="73">
        <f t="shared" si="3"/>
        <v>0.19454905032168543</v>
      </c>
      <c r="P33" s="73">
        <f t="shared" si="4"/>
        <v>0</v>
      </c>
      <c r="Q33" s="74">
        <f t="shared" si="5"/>
        <v>0</v>
      </c>
      <c r="R33" s="74">
        <f t="shared" si="20"/>
        <v>0</v>
      </c>
      <c r="S33" s="69">
        <v>87</v>
      </c>
      <c r="T33" s="75">
        <f t="shared" si="6"/>
        <v>163.19999999999999</v>
      </c>
      <c r="U33" s="33">
        <f t="shared" si="7"/>
        <v>2972.46</v>
      </c>
      <c r="V33" s="69">
        <v>3300442307.3299999</v>
      </c>
      <c r="W33" s="69">
        <v>20505</v>
      </c>
      <c r="X33" s="44">
        <f t="shared" si="8"/>
        <v>160957.93</v>
      </c>
      <c r="Y33" s="76">
        <f t="shared" si="9"/>
        <v>0.86212</v>
      </c>
      <c r="Z33" s="69">
        <v>93328</v>
      </c>
      <c r="AA33" s="76">
        <f t="shared" si="10"/>
        <v>0.81049300000000002</v>
      </c>
      <c r="AB33" s="76">
        <f t="shared" si="11"/>
        <v>0.153368</v>
      </c>
      <c r="AC33" s="77">
        <f t="shared" si="12"/>
        <v>0.153368</v>
      </c>
      <c r="AD33" s="78">
        <f t="shared" si="21"/>
        <v>0</v>
      </c>
      <c r="AE33" s="79">
        <f t="shared" si="22"/>
        <v>0.153368</v>
      </c>
      <c r="AF33" s="69">
        <v>0</v>
      </c>
      <c r="AG33" s="69">
        <v>0</v>
      </c>
      <c r="AH33" s="33">
        <f t="shared" si="13"/>
        <v>0</v>
      </c>
      <c r="AI33" s="41">
        <f t="shared" si="14"/>
        <v>0</v>
      </c>
      <c r="AJ33" s="41">
        <f t="shared" si="15"/>
        <v>5254020</v>
      </c>
      <c r="AK33" s="41">
        <f t="shared" si="16"/>
        <v>5254020</v>
      </c>
      <c r="AL33" s="41">
        <f t="shared" si="23"/>
        <v>5254020</v>
      </c>
      <c r="AM33" s="74">
        <v>6215712</v>
      </c>
      <c r="AN33" s="41">
        <f t="shared" si="24"/>
        <v>961692</v>
      </c>
      <c r="AO33" s="80" t="str">
        <f t="shared" si="25"/>
        <v>No</v>
      </c>
      <c r="AP33" s="74">
        <v>5950709</v>
      </c>
      <c r="AQ33" s="74">
        <f t="shared" si="17"/>
        <v>80108.943599999999</v>
      </c>
      <c r="AR33" s="74">
        <f t="shared" si="18"/>
        <v>5870600.0564000001</v>
      </c>
      <c r="AS33" s="74">
        <f t="shared" si="19"/>
        <v>5870600.0564000001</v>
      </c>
      <c r="AT33" s="74"/>
      <c r="AU33" s="81"/>
      <c r="AV33" s="81"/>
      <c r="AW33" s="81"/>
      <c r="AX33" s="81"/>
      <c r="AY33" s="82"/>
      <c r="AZ33" s="74"/>
      <c r="BA33" s="83"/>
      <c r="BC33" s="83"/>
      <c r="BD33" s="83"/>
      <c r="BH33" s="83"/>
      <c r="BI33" s="83"/>
      <c r="BJ33" s="83"/>
      <c r="BK33" s="83"/>
      <c r="BL33" s="83"/>
    </row>
    <row r="34" spans="1:64" x14ac:dyDescent="0.15">
      <c r="A34" s="28" t="s">
        <v>10</v>
      </c>
      <c r="B34" s="28"/>
      <c r="C34" s="56"/>
      <c r="D34" s="56"/>
      <c r="E34" s="56"/>
      <c r="F34" s="26">
        <v>3</v>
      </c>
      <c r="G34" s="69">
        <v>110</v>
      </c>
      <c r="H34" s="28">
        <v>8</v>
      </c>
      <c r="I34" s="21" t="s">
        <v>21</v>
      </c>
      <c r="J34" s="70"/>
      <c r="K34" s="69">
        <v>764.63</v>
      </c>
      <c r="L34" s="71"/>
      <c r="M34" s="72"/>
      <c r="N34" s="69">
        <v>87</v>
      </c>
      <c r="O34" s="73">
        <f t="shared" si="3"/>
        <v>0.11378052129788263</v>
      </c>
      <c r="P34" s="73">
        <f t="shared" si="4"/>
        <v>0</v>
      </c>
      <c r="Q34" s="74">
        <f t="shared" si="5"/>
        <v>0</v>
      </c>
      <c r="R34" s="74">
        <f t="shared" si="20"/>
        <v>0</v>
      </c>
      <c r="S34" s="69">
        <v>11</v>
      </c>
      <c r="T34" s="75">
        <f t="shared" si="6"/>
        <v>26.1</v>
      </c>
      <c r="U34" s="33">
        <f t="shared" si="7"/>
        <v>792.38</v>
      </c>
      <c r="V34" s="69">
        <v>834733328.33000004</v>
      </c>
      <c r="W34" s="69">
        <v>5497</v>
      </c>
      <c r="X34" s="44">
        <f t="shared" si="8"/>
        <v>151852.51999999999</v>
      </c>
      <c r="Y34" s="76">
        <f t="shared" si="9"/>
        <v>0.81335000000000002</v>
      </c>
      <c r="Z34" s="69">
        <v>109844</v>
      </c>
      <c r="AA34" s="76">
        <f t="shared" si="10"/>
        <v>0.95392399999999999</v>
      </c>
      <c r="AB34" s="76">
        <f t="shared" si="11"/>
        <v>0.144478</v>
      </c>
      <c r="AC34" s="77">
        <f t="shared" si="12"/>
        <v>0.144478</v>
      </c>
      <c r="AD34" s="78">
        <f t="shared" si="21"/>
        <v>0</v>
      </c>
      <c r="AE34" s="79">
        <f t="shared" si="22"/>
        <v>0.144478</v>
      </c>
      <c r="AF34" s="69">
        <v>397</v>
      </c>
      <c r="AG34" s="69">
        <v>6</v>
      </c>
      <c r="AH34" s="33">
        <f t="shared" si="13"/>
        <v>46.15</v>
      </c>
      <c r="AI34" s="41">
        <f t="shared" si="14"/>
        <v>18322</v>
      </c>
      <c r="AJ34" s="41">
        <f t="shared" si="15"/>
        <v>1319399</v>
      </c>
      <c r="AK34" s="41">
        <f t="shared" si="16"/>
        <v>1337721</v>
      </c>
      <c r="AL34" s="41">
        <f t="shared" si="23"/>
        <v>1337721</v>
      </c>
      <c r="AM34" s="74">
        <v>2000209</v>
      </c>
      <c r="AN34" s="41">
        <f t="shared" si="24"/>
        <v>662488</v>
      </c>
      <c r="AO34" s="80" t="str">
        <f t="shared" si="25"/>
        <v>No</v>
      </c>
      <c r="AP34" s="74">
        <v>1819759</v>
      </c>
      <c r="AQ34" s="74">
        <f t="shared" si="17"/>
        <v>55185.250399999997</v>
      </c>
      <c r="AR34" s="74">
        <f t="shared" si="18"/>
        <v>1764573.7496</v>
      </c>
      <c r="AS34" s="74">
        <f t="shared" si="19"/>
        <v>1764573.7496</v>
      </c>
      <c r="AT34" s="74"/>
      <c r="AU34" s="81"/>
      <c r="AV34" s="81"/>
      <c r="AW34" s="81"/>
      <c r="AX34" s="81"/>
      <c r="AY34" s="82"/>
      <c r="AZ34" s="74"/>
      <c r="BA34" s="83"/>
      <c r="BC34" s="83"/>
      <c r="BD34" s="83"/>
      <c r="BH34" s="83"/>
      <c r="BI34" s="83"/>
      <c r="BJ34" s="83"/>
      <c r="BK34" s="83"/>
      <c r="BL34" s="83"/>
    </row>
    <row r="35" spans="1:64" x14ac:dyDescent="0.15">
      <c r="A35" s="28" t="s">
        <v>20</v>
      </c>
      <c r="B35" s="28"/>
      <c r="C35" s="56"/>
      <c r="D35" s="56"/>
      <c r="E35" s="56"/>
      <c r="F35" s="26">
        <v>4</v>
      </c>
      <c r="G35" s="69">
        <v>81</v>
      </c>
      <c r="H35" s="28">
        <v>9</v>
      </c>
      <c r="I35" s="21" t="s">
        <v>22</v>
      </c>
      <c r="J35" s="70"/>
      <c r="K35" s="69">
        <v>3118.16</v>
      </c>
      <c r="L35" s="71"/>
      <c r="M35" s="72"/>
      <c r="N35" s="69">
        <v>977</v>
      </c>
      <c r="O35" s="73">
        <f t="shared" si="3"/>
        <v>0.31332580752751626</v>
      </c>
      <c r="P35" s="73">
        <f t="shared" si="4"/>
        <v>0</v>
      </c>
      <c r="Q35" s="74">
        <f t="shared" si="5"/>
        <v>0</v>
      </c>
      <c r="R35" s="74">
        <f t="shared" si="20"/>
        <v>0</v>
      </c>
      <c r="S35" s="69">
        <v>208</v>
      </c>
      <c r="T35" s="75">
        <f t="shared" si="6"/>
        <v>293.10000000000002</v>
      </c>
      <c r="U35" s="33">
        <f t="shared" si="7"/>
        <v>3442.4599999999996</v>
      </c>
      <c r="V35" s="69">
        <v>2857037313</v>
      </c>
      <c r="W35" s="69">
        <v>19802</v>
      </c>
      <c r="X35" s="44">
        <f t="shared" si="8"/>
        <v>144280.24</v>
      </c>
      <c r="Y35" s="76">
        <f t="shared" si="9"/>
        <v>0.77279100000000001</v>
      </c>
      <c r="Z35" s="69">
        <v>97289</v>
      </c>
      <c r="AA35" s="76">
        <f t="shared" si="10"/>
        <v>0.84489199999999998</v>
      </c>
      <c r="AB35" s="76">
        <f t="shared" si="11"/>
        <v>0.20557900000000001</v>
      </c>
      <c r="AC35" s="77">
        <f t="shared" si="12"/>
        <v>0.20557900000000001</v>
      </c>
      <c r="AD35" s="78">
        <f t="shared" si="21"/>
        <v>0</v>
      </c>
      <c r="AE35" s="79">
        <f t="shared" si="22"/>
        <v>0.20557900000000001</v>
      </c>
      <c r="AF35" s="69">
        <v>0</v>
      </c>
      <c r="AG35" s="69">
        <v>0</v>
      </c>
      <c r="AH35" s="33">
        <f t="shared" si="13"/>
        <v>0</v>
      </c>
      <c r="AI35" s="41">
        <f t="shared" si="14"/>
        <v>0</v>
      </c>
      <c r="AJ35" s="41">
        <f t="shared" si="15"/>
        <v>8156214</v>
      </c>
      <c r="AK35" s="41">
        <f t="shared" si="16"/>
        <v>8156214</v>
      </c>
      <c r="AL35" s="41">
        <f t="shared" si="23"/>
        <v>8156214</v>
      </c>
      <c r="AM35" s="74">
        <v>8087732</v>
      </c>
      <c r="AN35" s="41">
        <f t="shared" si="24"/>
        <v>68482</v>
      </c>
      <c r="AO35" s="80" t="str">
        <f t="shared" si="25"/>
        <v>Yes</v>
      </c>
      <c r="AP35" s="74">
        <v>7873429</v>
      </c>
      <c r="AQ35" s="74">
        <f t="shared" si="17"/>
        <v>7300.1812</v>
      </c>
      <c r="AR35" s="74">
        <f t="shared" si="18"/>
        <v>7880729.1812000005</v>
      </c>
      <c r="AS35" s="74">
        <f t="shared" si="19"/>
        <v>7880729.1812000005</v>
      </c>
      <c r="AT35" s="74"/>
      <c r="AU35" s="81"/>
      <c r="AV35" s="81"/>
      <c r="AW35" s="81"/>
      <c r="AX35" s="81"/>
      <c r="AY35" s="82"/>
      <c r="AZ35" s="74"/>
      <c r="BA35" s="83"/>
      <c r="BC35" s="83"/>
      <c r="BD35" s="83"/>
      <c r="BH35" s="83"/>
      <c r="BI35" s="83"/>
      <c r="BJ35" s="83"/>
      <c r="BK35" s="83"/>
      <c r="BL35" s="83"/>
    </row>
    <row r="36" spans="1:64" x14ac:dyDescent="0.15">
      <c r="A36" s="28" t="s">
        <v>10</v>
      </c>
      <c r="B36" s="28"/>
      <c r="C36" s="56"/>
      <c r="D36" s="56"/>
      <c r="E36" s="56"/>
      <c r="F36" s="26">
        <v>5</v>
      </c>
      <c r="G36" s="69">
        <v>116</v>
      </c>
      <c r="H36" s="28">
        <v>10</v>
      </c>
      <c r="I36" s="21" t="s">
        <v>23</v>
      </c>
      <c r="J36" s="70"/>
      <c r="K36" s="69">
        <v>357.43</v>
      </c>
      <c r="L36" s="71"/>
      <c r="M36" s="72"/>
      <c r="N36" s="69">
        <v>82</v>
      </c>
      <c r="O36" s="73">
        <f t="shared" si="3"/>
        <v>0.2294155498978821</v>
      </c>
      <c r="P36" s="73">
        <f t="shared" si="4"/>
        <v>0</v>
      </c>
      <c r="Q36" s="74">
        <f t="shared" si="5"/>
        <v>0</v>
      </c>
      <c r="R36" s="74">
        <f t="shared" si="20"/>
        <v>0</v>
      </c>
      <c r="S36" s="69">
        <v>1</v>
      </c>
      <c r="T36" s="75">
        <f t="shared" si="6"/>
        <v>24.6</v>
      </c>
      <c r="U36" s="33">
        <f t="shared" si="7"/>
        <v>382.18</v>
      </c>
      <c r="V36" s="69">
        <v>513990235.32999998</v>
      </c>
      <c r="W36" s="69">
        <v>3439</v>
      </c>
      <c r="X36" s="44">
        <f t="shared" si="8"/>
        <v>149459.21</v>
      </c>
      <c r="Y36" s="76">
        <f t="shared" si="9"/>
        <v>0.80053099999999999</v>
      </c>
      <c r="Z36" s="69">
        <v>91712</v>
      </c>
      <c r="AA36" s="76">
        <f t="shared" si="10"/>
        <v>0.79645999999999995</v>
      </c>
      <c r="AB36" s="76">
        <f t="shared" si="11"/>
        <v>0.20069000000000001</v>
      </c>
      <c r="AC36" s="77">
        <f t="shared" si="12"/>
        <v>0.20069000000000001</v>
      </c>
      <c r="AD36" s="78">
        <f t="shared" si="21"/>
        <v>0</v>
      </c>
      <c r="AE36" s="79">
        <f t="shared" si="22"/>
        <v>0.20069000000000001</v>
      </c>
      <c r="AF36" s="69">
        <v>354</v>
      </c>
      <c r="AG36" s="69">
        <v>13</v>
      </c>
      <c r="AH36" s="33">
        <f t="shared" si="13"/>
        <v>100</v>
      </c>
      <c r="AI36" s="41">
        <f t="shared" si="14"/>
        <v>35400</v>
      </c>
      <c r="AJ36" s="41">
        <f t="shared" si="15"/>
        <v>883964</v>
      </c>
      <c r="AK36" s="41">
        <f t="shared" si="16"/>
        <v>919364</v>
      </c>
      <c r="AL36" s="41">
        <f t="shared" si="23"/>
        <v>919364</v>
      </c>
      <c r="AM36" s="74">
        <v>1278838</v>
      </c>
      <c r="AN36" s="41">
        <f t="shared" si="24"/>
        <v>359474</v>
      </c>
      <c r="AO36" s="80" t="str">
        <f t="shared" si="25"/>
        <v>No</v>
      </c>
      <c r="AP36" s="74">
        <v>1158471</v>
      </c>
      <c r="AQ36" s="74">
        <f t="shared" si="17"/>
        <v>29944.1842</v>
      </c>
      <c r="AR36" s="74">
        <f t="shared" si="18"/>
        <v>1128526.8158</v>
      </c>
      <c r="AS36" s="74">
        <f t="shared" si="19"/>
        <v>1128526.8158</v>
      </c>
      <c r="AT36" s="74"/>
      <c r="AU36" s="81"/>
      <c r="AV36" s="81"/>
      <c r="AW36" s="81"/>
      <c r="AX36" s="81"/>
      <c r="AY36" s="82"/>
      <c r="AZ36" s="74"/>
      <c r="BA36" s="83"/>
      <c r="BC36" s="83"/>
      <c r="BD36" s="83"/>
      <c r="BH36" s="83"/>
      <c r="BI36" s="83"/>
      <c r="BJ36" s="83"/>
      <c r="BK36" s="83"/>
      <c r="BL36" s="83"/>
    </row>
    <row r="37" spans="1:64" x14ac:dyDescent="0.15">
      <c r="A37" s="28" t="s">
        <v>25</v>
      </c>
      <c r="B37" s="28"/>
      <c r="C37" s="56">
        <v>1</v>
      </c>
      <c r="D37" s="56">
        <v>1</v>
      </c>
      <c r="E37" s="56"/>
      <c r="F37" s="26">
        <v>6</v>
      </c>
      <c r="G37" s="69">
        <v>36</v>
      </c>
      <c r="H37" s="28">
        <v>11</v>
      </c>
      <c r="I37" s="21" t="s">
        <v>24</v>
      </c>
      <c r="J37" s="70"/>
      <c r="K37" s="69">
        <v>2335.6999999999998</v>
      </c>
      <c r="L37" s="85"/>
      <c r="M37" s="72"/>
      <c r="N37" s="69">
        <v>1318</v>
      </c>
      <c r="O37" s="73">
        <f t="shared" si="3"/>
        <v>0.56428479684891042</v>
      </c>
      <c r="P37" s="73">
        <f t="shared" si="4"/>
        <v>0</v>
      </c>
      <c r="Q37" s="74">
        <f t="shared" si="5"/>
        <v>0</v>
      </c>
      <c r="R37" s="74">
        <f t="shared" si="20"/>
        <v>0</v>
      </c>
      <c r="S37" s="69">
        <v>63</v>
      </c>
      <c r="T37" s="75">
        <f t="shared" si="6"/>
        <v>395.4</v>
      </c>
      <c r="U37" s="33">
        <f t="shared" si="7"/>
        <v>2740.5499999999997</v>
      </c>
      <c r="V37" s="69">
        <v>3028045743.3299999</v>
      </c>
      <c r="W37" s="69">
        <v>21406</v>
      </c>
      <c r="X37" s="44">
        <f t="shared" si="8"/>
        <v>141457.79999999999</v>
      </c>
      <c r="Y37" s="76">
        <f t="shared" si="9"/>
        <v>0.75767399999999996</v>
      </c>
      <c r="Z37" s="69">
        <v>73593</v>
      </c>
      <c r="AA37" s="76">
        <f t="shared" si="10"/>
        <v>0.63910800000000001</v>
      </c>
      <c r="AB37" s="76">
        <f t="shared" si="11"/>
        <v>0.27789599999999998</v>
      </c>
      <c r="AC37" s="77">
        <f t="shared" si="12"/>
        <v>0.27789599999999998</v>
      </c>
      <c r="AD37" s="78">
        <f t="shared" si="21"/>
        <v>0</v>
      </c>
      <c r="AE37" s="79">
        <f t="shared" si="22"/>
        <v>0.27789599999999998</v>
      </c>
      <c r="AF37" s="69">
        <v>0</v>
      </c>
      <c r="AG37" s="69">
        <v>0</v>
      </c>
      <c r="AH37" s="33">
        <f t="shared" si="13"/>
        <v>0</v>
      </c>
      <c r="AI37" s="41">
        <f t="shared" si="14"/>
        <v>0</v>
      </c>
      <c r="AJ37" s="41">
        <f t="shared" si="15"/>
        <v>8777300</v>
      </c>
      <c r="AK37" s="41">
        <f t="shared" si="16"/>
        <v>8777300</v>
      </c>
      <c r="AL37" s="41">
        <f t="shared" si="23"/>
        <v>8777300</v>
      </c>
      <c r="AM37" s="74">
        <v>6160837</v>
      </c>
      <c r="AN37" s="41">
        <f t="shared" si="24"/>
        <v>2616463</v>
      </c>
      <c r="AO37" s="80" t="str">
        <f t="shared" si="25"/>
        <v>Yes</v>
      </c>
      <c r="AP37" s="74">
        <v>6421768</v>
      </c>
      <c r="AQ37" s="74">
        <f t="shared" si="17"/>
        <v>278914.9558</v>
      </c>
      <c r="AR37" s="74">
        <f t="shared" si="18"/>
        <v>6700682.9557999996</v>
      </c>
      <c r="AS37" s="74">
        <f t="shared" si="19"/>
        <v>6700682.9557999996</v>
      </c>
      <c r="AT37" s="74"/>
      <c r="AU37" s="81"/>
      <c r="AV37" s="81"/>
      <c r="AW37" s="81"/>
      <c r="AX37" s="81"/>
      <c r="AY37" s="82"/>
      <c r="AZ37" s="74"/>
      <c r="BA37" s="83"/>
      <c r="BC37" s="83"/>
      <c r="BD37" s="83"/>
      <c r="BH37" s="83"/>
      <c r="BI37" s="83"/>
      <c r="BJ37" s="83"/>
      <c r="BK37" s="83"/>
      <c r="BL37" s="83"/>
    </row>
    <row r="38" spans="1:64" x14ac:dyDescent="0.15">
      <c r="A38" s="28" t="s">
        <v>10</v>
      </c>
      <c r="B38" s="28"/>
      <c r="C38" s="56"/>
      <c r="D38" s="56"/>
      <c r="E38" s="56"/>
      <c r="F38" s="26">
        <v>5</v>
      </c>
      <c r="G38" s="69">
        <v>115</v>
      </c>
      <c r="H38" s="28">
        <v>12</v>
      </c>
      <c r="I38" s="21" t="s">
        <v>26</v>
      </c>
      <c r="J38" s="70"/>
      <c r="K38" s="69">
        <v>714.56</v>
      </c>
      <c r="L38" s="71"/>
      <c r="M38" s="72"/>
      <c r="N38" s="69">
        <v>134</v>
      </c>
      <c r="O38" s="73">
        <f t="shared" si="3"/>
        <v>0.18752798925212719</v>
      </c>
      <c r="P38" s="73">
        <f t="shared" si="4"/>
        <v>0</v>
      </c>
      <c r="Q38" s="74">
        <f t="shared" si="5"/>
        <v>0</v>
      </c>
      <c r="R38" s="74">
        <f t="shared" si="20"/>
        <v>0</v>
      </c>
      <c r="S38" s="69">
        <v>6</v>
      </c>
      <c r="T38" s="75">
        <f t="shared" si="6"/>
        <v>40.200000000000003</v>
      </c>
      <c r="U38" s="33">
        <f t="shared" si="7"/>
        <v>755.66</v>
      </c>
      <c r="V38" s="69">
        <v>630105313</v>
      </c>
      <c r="W38" s="69">
        <v>4916</v>
      </c>
      <c r="X38" s="44">
        <f t="shared" si="8"/>
        <v>128174.39</v>
      </c>
      <c r="Y38" s="76">
        <f t="shared" si="9"/>
        <v>0.68652500000000005</v>
      </c>
      <c r="Z38" s="69">
        <v>101667</v>
      </c>
      <c r="AA38" s="76">
        <f t="shared" si="10"/>
        <v>0.88291200000000003</v>
      </c>
      <c r="AB38" s="76">
        <f t="shared" si="11"/>
        <v>0.25455899999999998</v>
      </c>
      <c r="AC38" s="77">
        <f t="shared" si="12"/>
        <v>0.25455899999999998</v>
      </c>
      <c r="AD38" s="78">
        <f t="shared" si="21"/>
        <v>0</v>
      </c>
      <c r="AE38" s="79">
        <f t="shared" si="22"/>
        <v>0.25455899999999998</v>
      </c>
      <c r="AF38" s="69">
        <v>0</v>
      </c>
      <c r="AG38" s="69">
        <v>0</v>
      </c>
      <c r="AH38" s="33">
        <f t="shared" si="13"/>
        <v>0</v>
      </c>
      <c r="AI38" s="41">
        <f t="shared" si="14"/>
        <v>0</v>
      </c>
      <c r="AJ38" s="41">
        <f t="shared" si="15"/>
        <v>2216950</v>
      </c>
      <c r="AK38" s="41">
        <f t="shared" si="16"/>
        <v>2216950</v>
      </c>
      <c r="AL38" s="41">
        <f t="shared" si="23"/>
        <v>2216950</v>
      </c>
      <c r="AM38" s="74">
        <v>2983350</v>
      </c>
      <c r="AN38" s="41">
        <f t="shared" si="24"/>
        <v>766400</v>
      </c>
      <c r="AO38" s="80" t="str">
        <f t="shared" si="25"/>
        <v>No</v>
      </c>
      <c r="AP38" s="74">
        <v>2747057</v>
      </c>
      <c r="AQ38" s="74">
        <f t="shared" si="17"/>
        <v>63841.120000000003</v>
      </c>
      <c r="AR38" s="74">
        <f t="shared" si="18"/>
        <v>2683215.88</v>
      </c>
      <c r="AS38" s="74">
        <f t="shared" si="19"/>
        <v>2683215.88</v>
      </c>
      <c r="AT38" s="74"/>
      <c r="AU38" s="81"/>
      <c r="AV38" s="81"/>
      <c r="AW38" s="81"/>
      <c r="AX38" s="81"/>
      <c r="AY38" s="82"/>
      <c r="AZ38" s="74"/>
      <c r="BA38" s="83"/>
      <c r="BC38" s="83"/>
      <c r="BD38" s="83"/>
      <c r="BH38" s="83"/>
      <c r="BI38" s="83"/>
      <c r="BJ38" s="83"/>
      <c r="BK38" s="83"/>
      <c r="BL38" s="83"/>
    </row>
    <row r="39" spans="1:64" x14ac:dyDescent="0.15">
      <c r="A39" s="28" t="s">
        <v>14</v>
      </c>
      <c r="B39" s="28"/>
      <c r="C39" s="56"/>
      <c r="D39" s="56"/>
      <c r="E39" s="56"/>
      <c r="F39" s="26">
        <v>7</v>
      </c>
      <c r="G39" s="69">
        <v>59</v>
      </c>
      <c r="H39" s="28">
        <v>13</v>
      </c>
      <c r="I39" s="21" t="s">
        <v>27</v>
      </c>
      <c r="J39" s="70"/>
      <c r="K39" s="69">
        <v>267.95</v>
      </c>
      <c r="L39" s="71"/>
      <c r="M39" s="72"/>
      <c r="N39" s="69">
        <v>93</v>
      </c>
      <c r="O39" s="73">
        <f t="shared" si="3"/>
        <v>0.34707967904459791</v>
      </c>
      <c r="P39" s="73">
        <f t="shared" si="4"/>
        <v>0</v>
      </c>
      <c r="Q39" s="74">
        <f t="shared" si="5"/>
        <v>0</v>
      </c>
      <c r="R39" s="74">
        <f t="shared" si="20"/>
        <v>0</v>
      </c>
      <c r="S39" s="69">
        <v>4</v>
      </c>
      <c r="T39" s="75">
        <f t="shared" si="6"/>
        <v>27.9</v>
      </c>
      <c r="U39" s="33">
        <f t="shared" si="7"/>
        <v>296.45</v>
      </c>
      <c r="V39" s="69">
        <v>333806423</v>
      </c>
      <c r="W39" s="69">
        <v>2563</v>
      </c>
      <c r="X39" s="44">
        <f t="shared" si="8"/>
        <v>130240.51</v>
      </c>
      <c r="Y39" s="76">
        <f t="shared" si="9"/>
        <v>0.69759199999999999</v>
      </c>
      <c r="Z39" s="69">
        <v>82500</v>
      </c>
      <c r="AA39" s="76">
        <f t="shared" si="10"/>
        <v>0.71645899999999996</v>
      </c>
      <c r="AB39" s="76">
        <f t="shared" si="11"/>
        <v>0.29674800000000001</v>
      </c>
      <c r="AC39" s="77">
        <f t="shared" si="12"/>
        <v>0.29674800000000001</v>
      </c>
      <c r="AD39" s="78">
        <f t="shared" si="21"/>
        <v>0</v>
      </c>
      <c r="AE39" s="79">
        <f t="shared" si="22"/>
        <v>0.29674800000000001</v>
      </c>
      <c r="AF39" s="69">
        <v>0</v>
      </c>
      <c r="AG39" s="69">
        <v>0</v>
      </c>
      <c r="AH39" s="33">
        <f t="shared" si="13"/>
        <v>0</v>
      </c>
      <c r="AI39" s="41">
        <f t="shared" si="14"/>
        <v>0</v>
      </c>
      <c r="AJ39" s="41">
        <f t="shared" si="15"/>
        <v>1013865</v>
      </c>
      <c r="AK39" s="41">
        <f t="shared" si="16"/>
        <v>1013865</v>
      </c>
      <c r="AL39" s="41">
        <f t="shared" si="23"/>
        <v>1013865</v>
      </c>
      <c r="AM39" s="74">
        <v>1223830</v>
      </c>
      <c r="AN39" s="41">
        <f t="shared" si="24"/>
        <v>209965</v>
      </c>
      <c r="AO39" s="80" t="str">
        <f t="shared" si="25"/>
        <v>No</v>
      </c>
      <c r="AP39" s="74">
        <v>1207585</v>
      </c>
      <c r="AQ39" s="74">
        <f t="shared" si="17"/>
        <v>17490.084500000001</v>
      </c>
      <c r="AR39" s="74">
        <f t="shared" si="18"/>
        <v>1190094.9154999999</v>
      </c>
      <c r="AS39" s="74">
        <f t="shared" si="19"/>
        <v>1190094.9154999999</v>
      </c>
      <c r="AT39" s="74"/>
      <c r="AU39" s="81"/>
      <c r="AV39" s="81"/>
      <c r="AW39" s="81"/>
      <c r="AX39" s="81"/>
      <c r="AY39" s="82"/>
      <c r="AZ39" s="74"/>
      <c r="BA39" s="83"/>
      <c r="BC39" s="83"/>
      <c r="BD39" s="83"/>
      <c r="BH39" s="83"/>
      <c r="BI39" s="83"/>
      <c r="BJ39" s="83"/>
      <c r="BK39" s="83"/>
      <c r="BL39" s="83"/>
    </row>
    <row r="40" spans="1:64" x14ac:dyDescent="0.15">
      <c r="A40" s="28" t="s">
        <v>20</v>
      </c>
      <c r="B40" s="28"/>
      <c r="C40" s="56"/>
      <c r="D40" s="56"/>
      <c r="E40" s="56"/>
      <c r="F40" s="26">
        <v>4</v>
      </c>
      <c r="G40" s="69">
        <v>105</v>
      </c>
      <c r="H40" s="28">
        <v>14</v>
      </c>
      <c r="I40" s="21" t="s">
        <v>28</v>
      </c>
      <c r="J40" s="70"/>
      <c r="K40" s="69">
        <v>2829.03</v>
      </c>
      <c r="L40" s="71"/>
      <c r="M40" s="72"/>
      <c r="N40" s="69">
        <v>991</v>
      </c>
      <c r="O40" s="73">
        <f t="shared" si="3"/>
        <v>0.35029674482066286</v>
      </c>
      <c r="P40" s="73">
        <f t="shared" si="4"/>
        <v>0</v>
      </c>
      <c r="Q40" s="74">
        <f t="shared" si="5"/>
        <v>0</v>
      </c>
      <c r="R40" s="74">
        <f t="shared" si="20"/>
        <v>0</v>
      </c>
      <c r="S40" s="69">
        <v>152</v>
      </c>
      <c r="T40" s="75">
        <f t="shared" si="6"/>
        <v>297.3</v>
      </c>
      <c r="U40" s="33">
        <f t="shared" si="7"/>
        <v>3149.1300000000006</v>
      </c>
      <c r="V40" s="69">
        <v>5306354915</v>
      </c>
      <c r="W40" s="69">
        <v>28111</v>
      </c>
      <c r="X40" s="44">
        <f t="shared" si="8"/>
        <v>188764.36</v>
      </c>
      <c r="Y40" s="76">
        <f t="shared" si="9"/>
        <v>1.011056</v>
      </c>
      <c r="Z40" s="69">
        <v>75366</v>
      </c>
      <c r="AA40" s="76">
        <f t="shared" si="10"/>
        <v>0.654505</v>
      </c>
      <c r="AB40" s="76">
        <f t="shared" si="11"/>
        <v>9.5908999999999994E-2</v>
      </c>
      <c r="AC40" s="77">
        <f t="shared" si="12"/>
        <v>9.5908999999999994E-2</v>
      </c>
      <c r="AD40" s="78">
        <f t="shared" si="21"/>
        <v>0</v>
      </c>
      <c r="AE40" s="79">
        <f t="shared" si="22"/>
        <v>9.5908999999999994E-2</v>
      </c>
      <c r="AF40" s="69">
        <v>0</v>
      </c>
      <c r="AG40" s="69">
        <v>0</v>
      </c>
      <c r="AH40" s="33">
        <f t="shared" si="13"/>
        <v>0</v>
      </c>
      <c r="AI40" s="41">
        <f t="shared" si="14"/>
        <v>0</v>
      </c>
      <c r="AJ40" s="41">
        <f t="shared" si="15"/>
        <v>3480895</v>
      </c>
      <c r="AK40" s="41">
        <f t="shared" si="16"/>
        <v>3480895</v>
      </c>
      <c r="AL40" s="41">
        <f t="shared" si="23"/>
        <v>3480895</v>
      </c>
      <c r="AM40" s="74">
        <v>2211848</v>
      </c>
      <c r="AN40" s="41">
        <f t="shared" si="24"/>
        <v>1269047</v>
      </c>
      <c r="AO40" s="80" t="str">
        <f t="shared" si="25"/>
        <v>Yes</v>
      </c>
      <c r="AP40" s="74">
        <v>2483807</v>
      </c>
      <c r="AQ40" s="74">
        <f t="shared" si="17"/>
        <v>135280.41020000001</v>
      </c>
      <c r="AR40" s="74">
        <f t="shared" si="18"/>
        <v>2619087.4101999998</v>
      </c>
      <c r="AS40" s="74">
        <f t="shared" si="19"/>
        <v>2619087.4101999998</v>
      </c>
      <c r="AT40" s="74"/>
      <c r="AU40" s="81"/>
      <c r="AV40" s="81"/>
      <c r="AW40" s="81"/>
      <c r="AX40" s="81"/>
      <c r="AY40" s="82"/>
      <c r="AZ40" s="74"/>
      <c r="BA40" s="83"/>
      <c r="BC40" s="83"/>
      <c r="BD40" s="83"/>
      <c r="BH40" s="83"/>
      <c r="BI40" s="83"/>
      <c r="BJ40" s="83"/>
      <c r="BK40" s="83"/>
      <c r="BL40" s="83"/>
    </row>
    <row r="41" spans="1:64" x14ac:dyDescent="0.15">
      <c r="A41" s="28" t="s">
        <v>30</v>
      </c>
      <c r="B41" s="28">
        <v>1</v>
      </c>
      <c r="C41" s="56">
        <v>1</v>
      </c>
      <c r="D41" s="56">
        <v>0</v>
      </c>
      <c r="E41" s="56">
        <v>1</v>
      </c>
      <c r="F41" s="26">
        <v>10</v>
      </c>
      <c r="G41" s="69">
        <v>4</v>
      </c>
      <c r="H41" s="28">
        <v>15</v>
      </c>
      <c r="I41" s="21" t="s">
        <v>29</v>
      </c>
      <c r="J41" s="70"/>
      <c r="K41" s="69">
        <v>20066.78</v>
      </c>
      <c r="L41" s="85"/>
      <c r="M41" s="72"/>
      <c r="N41" s="69">
        <v>14397</v>
      </c>
      <c r="O41" s="73">
        <f t="shared" si="3"/>
        <v>0.71745441969264634</v>
      </c>
      <c r="P41" s="73">
        <f t="shared" si="4"/>
        <v>0</v>
      </c>
      <c r="Q41" s="74">
        <f t="shared" si="5"/>
        <v>0</v>
      </c>
      <c r="R41" s="74">
        <f t="shared" si="20"/>
        <v>0</v>
      </c>
      <c r="S41" s="69">
        <v>4158</v>
      </c>
      <c r="T41" s="75">
        <f t="shared" si="6"/>
        <v>4319.1000000000004</v>
      </c>
      <c r="U41" s="33">
        <f t="shared" si="7"/>
        <v>25009.579999999998</v>
      </c>
      <c r="V41" s="69">
        <v>9352629810.6700001</v>
      </c>
      <c r="W41" s="69">
        <v>146579</v>
      </c>
      <c r="X41" s="44">
        <f t="shared" si="8"/>
        <v>63806.07</v>
      </c>
      <c r="Y41" s="76">
        <f t="shared" si="9"/>
        <v>0.34175699999999998</v>
      </c>
      <c r="Z41" s="69">
        <v>44841</v>
      </c>
      <c r="AA41" s="76">
        <f t="shared" si="10"/>
        <v>0.38941500000000001</v>
      </c>
      <c r="AB41" s="76">
        <f t="shared" si="11"/>
        <v>0.64394600000000002</v>
      </c>
      <c r="AC41" s="77">
        <f t="shared" si="12"/>
        <v>0.64394600000000002</v>
      </c>
      <c r="AD41" s="78">
        <f t="shared" si="21"/>
        <v>0.06</v>
      </c>
      <c r="AE41" s="79">
        <f t="shared" si="22"/>
        <v>0.70394599999999996</v>
      </c>
      <c r="AF41" s="69">
        <v>0</v>
      </c>
      <c r="AG41" s="69">
        <v>0</v>
      </c>
      <c r="AH41" s="33">
        <f t="shared" si="13"/>
        <v>0</v>
      </c>
      <c r="AI41" s="41">
        <f t="shared" si="14"/>
        <v>0</v>
      </c>
      <c r="AJ41" s="41">
        <f t="shared" si="15"/>
        <v>202902164</v>
      </c>
      <c r="AK41" s="41">
        <f t="shared" si="16"/>
        <v>202902164</v>
      </c>
      <c r="AL41" s="41">
        <f t="shared" si="23"/>
        <v>202902164</v>
      </c>
      <c r="AM41" s="74">
        <v>181105390</v>
      </c>
      <c r="AN41" s="41">
        <f t="shared" si="24"/>
        <v>21796774</v>
      </c>
      <c r="AO41" s="80" t="str">
        <f t="shared" si="25"/>
        <v>Yes</v>
      </c>
      <c r="AP41" s="74">
        <v>185090842</v>
      </c>
      <c r="AQ41" s="74">
        <f t="shared" si="17"/>
        <v>2323536.1083999998</v>
      </c>
      <c r="AR41" s="74">
        <f t="shared" si="18"/>
        <v>187414378.10839999</v>
      </c>
      <c r="AS41" s="74">
        <f t="shared" si="19"/>
        <v>187414378.10839999</v>
      </c>
      <c r="AT41" s="74"/>
      <c r="AU41" s="81"/>
      <c r="AV41" s="81"/>
      <c r="AW41" s="81"/>
      <c r="AX41" s="81"/>
      <c r="AY41" s="82"/>
      <c r="AZ41" s="74"/>
      <c r="BA41" s="83"/>
      <c r="BC41" s="83"/>
      <c r="BD41" s="83"/>
      <c r="BH41" s="83"/>
      <c r="BI41" s="83"/>
      <c r="BJ41" s="83"/>
      <c r="BK41" s="83"/>
      <c r="BL41" s="83"/>
    </row>
    <row r="42" spans="1:64" x14ac:dyDescent="0.15">
      <c r="A42" s="28" t="s">
        <v>10</v>
      </c>
      <c r="B42" s="28"/>
      <c r="C42" s="56"/>
      <c r="D42" s="56"/>
      <c r="E42" s="56"/>
      <c r="F42" s="26">
        <v>2</v>
      </c>
      <c r="G42" s="69">
        <v>159</v>
      </c>
      <c r="H42" s="28">
        <v>16</v>
      </c>
      <c r="I42" s="21" t="s">
        <v>31</v>
      </c>
      <c r="J42" s="70"/>
      <c r="K42" s="69">
        <v>118.76</v>
      </c>
      <c r="L42" s="71"/>
      <c r="M42" s="72"/>
      <c r="N42" s="69">
        <v>12</v>
      </c>
      <c r="O42" s="73">
        <f t="shared" si="3"/>
        <v>0.10104412260020208</v>
      </c>
      <c r="P42" s="73">
        <f t="shared" si="4"/>
        <v>0</v>
      </c>
      <c r="Q42" s="74">
        <f t="shared" si="5"/>
        <v>0</v>
      </c>
      <c r="R42" s="74">
        <f t="shared" si="20"/>
        <v>0</v>
      </c>
      <c r="S42" s="69">
        <v>0</v>
      </c>
      <c r="T42" s="75">
        <f t="shared" si="6"/>
        <v>3.6</v>
      </c>
      <c r="U42" s="33">
        <f t="shared" si="7"/>
        <v>122.36</v>
      </c>
      <c r="V42" s="69">
        <v>542878070</v>
      </c>
      <c r="W42" s="69">
        <v>1644</v>
      </c>
      <c r="X42" s="44">
        <f t="shared" si="8"/>
        <v>330217.8</v>
      </c>
      <c r="Y42" s="76">
        <f t="shared" si="9"/>
        <v>1.7687059999999999</v>
      </c>
      <c r="Z42" s="69">
        <v>102250</v>
      </c>
      <c r="AA42" s="76">
        <f t="shared" si="10"/>
        <v>0.88797499999999996</v>
      </c>
      <c r="AB42" s="76">
        <f t="shared" si="11"/>
        <v>-0.50448700000000002</v>
      </c>
      <c r="AC42" s="77">
        <f t="shared" si="12"/>
        <v>0.01</v>
      </c>
      <c r="AD42" s="78">
        <f t="shared" si="21"/>
        <v>0</v>
      </c>
      <c r="AE42" s="79">
        <f t="shared" si="22"/>
        <v>0.01</v>
      </c>
      <c r="AF42" s="69">
        <v>117</v>
      </c>
      <c r="AG42" s="69">
        <v>13</v>
      </c>
      <c r="AH42" s="33">
        <f t="shared" si="13"/>
        <v>100</v>
      </c>
      <c r="AI42" s="41">
        <f t="shared" si="14"/>
        <v>11700</v>
      </c>
      <c r="AJ42" s="41">
        <f t="shared" si="15"/>
        <v>14102</v>
      </c>
      <c r="AK42" s="41">
        <f t="shared" si="16"/>
        <v>25802</v>
      </c>
      <c r="AL42" s="41">
        <f t="shared" si="23"/>
        <v>25802</v>
      </c>
      <c r="AM42" s="74">
        <v>23014</v>
      </c>
      <c r="AN42" s="41">
        <f t="shared" si="24"/>
        <v>2788</v>
      </c>
      <c r="AO42" s="80" t="str">
        <f t="shared" si="25"/>
        <v>Yes</v>
      </c>
      <c r="AP42" s="74">
        <v>23267</v>
      </c>
      <c r="AQ42" s="74">
        <f t="shared" si="17"/>
        <v>297.20080000000002</v>
      </c>
      <c r="AR42" s="74">
        <f t="shared" si="18"/>
        <v>23564.200799999999</v>
      </c>
      <c r="AS42" s="74">
        <f t="shared" si="19"/>
        <v>23564.200799999999</v>
      </c>
      <c r="AT42" s="74"/>
      <c r="AU42" s="81"/>
      <c r="AV42" s="81"/>
      <c r="AW42" s="81"/>
      <c r="AX42" s="81"/>
      <c r="AY42" s="82"/>
      <c r="AZ42" s="74"/>
      <c r="BA42" s="83"/>
      <c r="BC42" s="83"/>
      <c r="BD42" s="83"/>
      <c r="BH42" s="83"/>
      <c r="BI42" s="83"/>
      <c r="BJ42" s="83"/>
      <c r="BK42" s="83"/>
      <c r="BL42" s="83"/>
    </row>
    <row r="43" spans="1:64" x14ac:dyDescent="0.15">
      <c r="A43" s="28" t="s">
        <v>25</v>
      </c>
      <c r="B43" s="28"/>
      <c r="C43" s="56">
        <v>1</v>
      </c>
      <c r="D43" s="56">
        <v>1</v>
      </c>
      <c r="E43" s="56"/>
      <c r="F43" s="26">
        <v>9</v>
      </c>
      <c r="G43" s="69">
        <v>16</v>
      </c>
      <c r="H43" s="28">
        <v>17</v>
      </c>
      <c r="I43" s="21" t="s">
        <v>32</v>
      </c>
      <c r="J43" s="70"/>
      <c r="K43" s="69">
        <v>8211.3700000000008</v>
      </c>
      <c r="L43" s="85"/>
      <c r="M43" s="72"/>
      <c r="N43" s="69">
        <v>4410</v>
      </c>
      <c r="O43" s="73">
        <f t="shared" si="3"/>
        <v>0.5370601982373221</v>
      </c>
      <c r="P43" s="73">
        <f t="shared" si="4"/>
        <v>0</v>
      </c>
      <c r="Q43" s="74">
        <f t="shared" si="5"/>
        <v>0</v>
      </c>
      <c r="R43" s="74">
        <f t="shared" si="20"/>
        <v>0</v>
      </c>
      <c r="S43" s="69">
        <v>434</v>
      </c>
      <c r="T43" s="75">
        <f t="shared" si="6"/>
        <v>1323</v>
      </c>
      <c r="U43" s="33">
        <f t="shared" si="7"/>
        <v>9599.4700000000012</v>
      </c>
      <c r="V43" s="69">
        <v>5778563027.3299999</v>
      </c>
      <c r="W43" s="69">
        <v>60223</v>
      </c>
      <c r="X43" s="44">
        <f t="shared" si="8"/>
        <v>95952.76</v>
      </c>
      <c r="Y43" s="76">
        <f t="shared" si="9"/>
        <v>0.51393999999999995</v>
      </c>
      <c r="Z43" s="69">
        <v>64586</v>
      </c>
      <c r="AA43" s="76">
        <f t="shared" si="10"/>
        <v>0.56088800000000005</v>
      </c>
      <c r="AB43" s="76">
        <f t="shared" si="11"/>
        <v>0.47197600000000001</v>
      </c>
      <c r="AC43" s="77">
        <f t="shared" si="12"/>
        <v>0.47197600000000001</v>
      </c>
      <c r="AD43" s="78">
        <f t="shared" si="21"/>
        <v>0.03</v>
      </c>
      <c r="AE43" s="79">
        <f t="shared" si="22"/>
        <v>0.50197599999999998</v>
      </c>
      <c r="AF43" s="69">
        <v>0</v>
      </c>
      <c r="AG43" s="69">
        <v>0</v>
      </c>
      <c r="AH43" s="33">
        <f t="shared" si="13"/>
        <v>0</v>
      </c>
      <c r="AI43" s="41">
        <f t="shared" si="14"/>
        <v>0</v>
      </c>
      <c r="AJ43" s="41">
        <f t="shared" si="15"/>
        <v>55535558</v>
      </c>
      <c r="AK43" s="41">
        <f t="shared" si="16"/>
        <v>55535558</v>
      </c>
      <c r="AL43" s="41">
        <f t="shared" si="23"/>
        <v>55535558</v>
      </c>
      <c r="AM43" s="74">
        <v>44853676</v>
      </c>
      <c r="AN43" s="41">
        <f t="shared" si="24"/>
        <v>10681882</v>
      </c>
      <c r="AO43" s="80" t="str">
        <f t="shared" si="25"/>
        <v>Yes</v>
      </c>
      <c r="AP43" s="74">
        <v>46286500</v>
      </c>
      <c r="AQ43" s="74">
        <f t="shared" si="17"/>
        <v>1138688.6211999999</v>
      </c>
      <c r="AR43" s="74">
        <f t="shared" si="18"/>
        <v>47425188.621200003</v>
      </c>
      <c r="AS43" s="74">
        <f t="shared" si="19"/>
        <v>47425188.621200003</v>
      </c>
      <c r="AT43" s="74"/>
      <c r="AU43" s="81"/>
      <c r="AV43" s="81"/>
      <c r="AW43" s="81"/>
      <c r="AX43" s="81"/>
      <c r="AY43" s="82"/>
      <c r="AZ43" s="74"/>
      <c r="BA43" s="83"/>
      <c r="BC43" s="83"/>
      <c r="BD43" s="83"/>
      <c r="BH43" s="83"/>
      <c r="BI43" s="83"/>
      <c r="BJ43" s="83"/>
      <c r="BK43" s="83"/>
      <c r="BL43" s="83"/>
    </row>
    <row r="44" spans="1:64" x14ac:dyDescent="0.15">
      <c r="A44" s="28" t="s">
        <v>16</v>
      </c>
      <c r="B44" s="28"/>
      <c r="C44" s="56"/>
      <c r="D44" s="56"/>
      <c r="E44" s="56"/>
      <c r="F44" s="26">
        <v>2</v>
      </c>
      <c r="G44" s="69">
        <v>122</v>
      </c>
      <c r="H44" s="28">
        <v>18</v>
      </c>
      <c r="I44" s="21" t="s">
        <v>33</v>
      </c>
      <c r="J44" s="70"/>
      <c r="K44" s="69">
        <v>2677.72</v>
      </c>
      <c r="L44" s="71"/>
      <c r="M44" s="72"/>
      <c r="N44" s="69">
        <v>551</v>
      </c>
      <c r="O44" s="73">
        <f t="shared" si="3"/>
        <v>0.2057720747501606</v>
      </c>
      <c r="P44" s="73">
        <f t="shared" si="4"/>
        <v>0</v>
      </c>
      <c r="Q44" s="74">
        <f t="shared" si="5"/>
        <v>0</v>
      </c>
      <c r="R44" s="74">
        <f t="shared" si="20"/>
        <v>0</v>
      </c>
      <c r="S44" s="69">
        <v>115</v>
      </c>
      <c r="T44" s="75">
        <f t="shared" si="6"/>
        <v>165.3</v>
      </c>
      <c r="U44" s="33">
        <f t="shared" si="7"/>
        <v>2860.27</v>
      </c>
      <c r="V44" s="69">
        <v>3321806343.6700001</v>
      </c>
      <c r="W44" s="69">
        <v>17133</v>
      </c>
      <c r="X44" s="44">
        <f t="shared" si="8"/>
        <v>193883.51999999999</v>
      </c>
      <c r="Y44" s="76">
        <f t="shared" si="9"/>
        <v>1.038475</v>
      </c>
      <c r="Z44" s="69">
        <v>113009</v>
      </c>
      <c r="AA44" s="76">
        <f t="shared" si="10"/>
        <v>0.98141</v>
      </c>
      <c r="AB44" s="76">
        <f t="shared" si="11"/>
        <v>-2.1354999999999999E-2</v>
      </c>
      <c r="AC44" s="77">
        <f t="shared" si="12"/>
        <v>0.01</v>
      </c>
      <c r="AD44" s="78">
        <f t="shared" si="21"/>
        <v>0</v>
      </c>
      <c r="AE44" s="79">
        <f t="shared" si="22"/>
        <v>0.01</v>
      </c>
      <c r="AF44" s="69">
        <v>0</v>
      </c>
      <c r="AG44" s="69">
        <v>0</v>
      </c>
      <c r="AH44" s="33">
        <f t="shared" si="13"/>
        <v>0</v>
      </c>
      <c r="AI44" s="41">
        <f t="shared" si="14"/>
        <v>0</v>
      </c>
      <c r="AJ44" s="41">
        <f t="shared" si="15"/>
        <v>329646</v>
      </c>
      <c r="AK44" s="41">
        <f t="shared" si="16"/>
        <v>329646</v>
      </c>
      <c r="AL44" s="41">
        <f t="shared" si="23"/>
        <v>329646</v>
      </c>
      <c r="AM44" s="74">
        <v>1417583</v>
      </c>
      <c r="AN44" s="41">
        <f t="shared" si="24"/>
        <v>1087937</v>
      </c>
      <c r="AO44" s="80" t="str">
        <f t="shared" si="25"/>
        <v>No</v>
      </c>
      <c r="AP44" s="74">
        <v>1052942</v>
      </c>
      <c r="AQ44" s="74">
        <f t="shared" si="17"/>
        <v>90625.152099999992</v>
      </c>
      <c r="AR44" s="74">
        <f t="shared" si="18"/>
        <v>962316.84790000005</v>
      </c>
      <c r="AS44" s="74">
        <f t="shared" si="19"/>
        <v>962316.84790000005</v>
      </c>
      <c r="AT44" s="74"/>
      <c r="AU44" s="81"/>
      <c r="AV44" s="81"/>
      <c r="AW44" s="81"/>
      <c r="AX44" s="81"/>
      <c r="AY44" s="82"/>
      <c r="AZ44" s="74"/>
      <c r="BA44" s="83"/>
      <c r="BC44" s="83"/>
      <c r="BD44" s="83"/>
      <c r="BH44" s="83"/>
      <c r="BI44" s="83"/>
      <c r="BJ44" s="83"/>
      <c r="BK44" s="83"/>
      <c r="BL44" s="83"/>
    </row>
    <row r="45" spans="1:64" x14ac:dyDescent="0.15">
      <c r="A45" s="28" t="s">
        <v>14</v>
      </c>
      <c r="B45" s="28"/>
      <c r="C45" s="56"/>
      <c r="D45" s="56"/>
      <c r="E45" s="56"/>
      <c r="F45" s="26">
        <v>9</v>
      </c>
      <c r="G45" s="69">
        <v>42</v>
      </c>
      <c r="H45" s="28">
        <v>19</v>
      </c>
      <c r="I45" s="21" t="s">
        <v>34</v>
      </c>
      <c r="J45" s="70"/>
      <c r="K45" s="69">
        <v>1255.5</v>
      </c>
      <c r="L45" s="85"/>
      <c r="M45" s="72"/>
      <c r="N45" s="69">
        <v>416</v>
      </c>
      <c r="O45" s="73">
        <f t="shared" si="3"/>
        <v>0.33134209478295501</v>
      </c>
      <c r="P45" s="73">
        <f t="shared" si="4"/>
        <v>0</v>
      </c>
      <c r="Q45" s="74">
        <f t="shared" si="5"/>
        <v>0</v>
      </c>
      <c r="R45" s="74">
        <f t="shared" si="20"/>
        <v>0</v>
      </c>
      <c r="S45" s="69">
        <v>16</v>
      </c>
      <c r="T45" s="75">
        <f t="shared" si="6"/>
        <v>124.8</v>
      </c>
      <c r="U45" s="33">
        <f t="shared" si="7"/>
        <v>1382.7</v>
      </c>
      <c r="V45" s="69">
        <v>853243505</v>
      </c>
      <c r="W45" s="69">
        <v>8208</v>
      </c>
      <c r="X45" s="44">
        <f t="shared" si="8"/>
        <v>103952.67</v>
      </c>
      <c r="Y45" s="76">
        <f t="shared" si="9"/>
        <v>0.55678899999999998</v>
      </c>
      <c r="Z45" s="69">
        <v>75000</v>
      </c>
      <c r="AA45" s="76">
        <f t="shared" si="10"/>
        <v>0.65132699999999999</v>
      </c>
      <c r="AB45" s="76">
        <f t="shared" si="11"/>
        <v>0.41485</v>
      </c>
      <c r="AC45" s="77">
        <f t="shared" si="12"/>
        <v>0.41485</v>
      </c>
      <c r="AD45" s="78">
        <f t="shared" si="21"/>
        <v>0</v>
      </c>
      <c r="AE45" s="79">
        <f t="shared" si="22"/>
        <v>0.41485</v>
      </c>
      <c r="AF45" s="69">
        <v>0</v>
      </c>
      <c r="AG45" s="69">
        <v>0</v>
      </c>
      <c r="AH45" s="33">
        <f t="shared" si="13"/>
        <v>0</v>
      </c>
      <c r="AI45" s="41">
        <f t="shared" si="14"/>
        <v>0</v>
      </c>
      <c r="AJ45" s="41">
        <f t="shared" si="15"/>
        <v>6610891</v>
      </c>
      <c r="AK45" s="41">
        <f t="shared" si="16"/>
        <v>6610891</v>
      </c>
      <c r="AL45" s="41">
        <f t="shared" si="23"/>
        <v>6610891</v>
      </c>
      <c r="AM45" s="74">
        <v>6975373</v>
      </c>
      <c r="AN45" s="41">
        <f t="shared" si="24"/>
        <v>364482</v>
      </c>
      <c r="AO45" s="80" t="str">
        <f t="shared" si="25"/>
        <v>No</v>
      </c>
      <c r="AP45" s="74">
        <v>6956456</v>
      </c>
      <c r="AQ45" s="74">
        <f t="shared" si="17"/>
        <v>30361.350599999998</v>
      </c>
      <c r="AR45" s="74">
        <f t="shared" si="18"/>
        <v>6926094.6494000005</v>
      </c>
      <c r="AS45" s="74">
        <f t="shared" si="19"/>
        <v>6926094.6494000005</v>
      </c>
      <c r="AT45" s="74"/>
      <c r="AU45" s="81"/>
      <c r="AV45" s="81"/>
      <c r="AW45" s="81"/>
      <c r="AX45" s="81"/>
      <c r="AY45" s="82"/>
      <c r="AZ45" s="74"/>
      <c r="BA45" s="83"/>
      <c r="BC45" s="83"/>
      <c r="BD45" s="83"/>
      <c r="BH45" s="83"/>
      <c r="BI45" s="83"/>
      <c r="BJ45" s="83"/>
      <c r="BK45" s="83"/>
      <c r="BL45" s="83"/>
    </row>
    <row r="46" spans="1:64" x14ac:dyDescent="0.15">
      <c r="A46" s="28" t="s">
        <v>10</v>
      </c>
      <c r="B46" s="28"/>
      <c r="C46" s="56"/>
      <c r="D46" s="56"/>
      <c r="E46" s="56"/>
      <c r="F46" s="26">
        <v>3</v>
      </c>
      <c r="G46" s="69">
        <v>126</v>
      </c>
      <c r="H46" s="28">
        <v>20</v>
      </c>
      <c r="I46" s="21" t="s">
        <v>35</v>
      </c>
      <c r="J46" s="70"/>
      <c r="K46" s="69">
        <v>1532.48</v>
      </c>
      <c r="L46" s="71"/>
      <c r="M46" s="72"/>
      <c r="N46" s="69">
        <v>173</v>
      </c>
      <c r="O46" s="73">
        <f t="shared" si="3"/>
        <v>0.11288891209020673</v>
      </c>
      <c r="P46" s="73">
        <f t="shared" si="4"/>
        <v>0</v>
      </c>
      <c r="Q46" s="74">
        <f t="shared" si="5"/>
        <v>0</v>
      </c>
      <c r="R46" s="74">
        <f t="shared" si="20"/>
        <v>0</v>
      </c>
      <c r="S46" s="69">
        <v>30</v>
      </c>
      <c r="T46" s="75">
        <f t="shared" si="6"/>
        <v>51.9</v>
      </c>
      <c r="U46" s="33">
        <f t="shared" si="7"/>
        <v>1588.88</v>
      </c>
      <c r="V46" s="69">
        <v>1333177472.6700001</v>
      </c>
      <c r="W46" s="69">
        <v>9640</v>
      </c>
      <c r="X46" s="44">
        <f t="shared" si="8"/>
        <v>138296.42000000001</v>
      </c>
      <c r="Y46" s="76">
        <f t="shared" si="9"/>
        <v>0.74074099999999998</v>
      </c>
      <c r="Z46" s="69">
        <v>121635</v>
      </c>
      <c r="AA46" s="76">
        <f t="shared" si="10"/>
        <v>1.056322</v>
      </c>
      <c r="AB46" s="76">
        <f t="shared" si="11"/>
        <v>0.16458500000000001</v>
      </c>
      <c r="AC46" s="77">
        <f t="shared" si="12"/>
        <v>0.16458500000000001</v>
      </c>
      <c r="AD46" s="78">
        <f t="shared" si="21"/>
        <v>0</v>
      </c>
      <c r="AE46" s="79">
        <f t="shared" si="22"/>
        <v>0.16458500000000001</v>
      </c>
      <c r="AF46" s="69">
        <v>1534</v>
      </c>
      <c r="AG46" s="69">
        <v>13</v>
      </c>
      <c r="AH46" s="33">
        <f t="shared" si="13"/>
        <v>100</v>
      </c>
      <c r="AI46" s="41">
        <f t="shared" si="14"/>
        <v>153400</v>
      </c>
      <c r="AJ46" s="41">
        <f t="shared" si="15"/>
        <v>3013855</v>
      </c>
      <c r="AK46" s="41">
        <f t="shared" si="16"/>
        <v>3167255</v>
      </c>
      <c r="AL46" s="41">
        <f t="shared" si="23"/>
        <v>3167255</v>
      </c>
      <c r="AM46" s="74">
        <v>4359350</v>
      </c>
      <c r="AN46" s="41">
        <f t="shared" si="24"/>
        <v>1192095</v>
      </c>
      <c r="AO46" s="80" t="str">
        <f t="shared" si="25"/>
        <v>No</v>
      </c>
      <c r="AP46" s="74">
        <v>4022950</v>
      </c>
      <c r="AQ46" s="74">
        <f t="shared" si="17"/>
        <v>99301.513500000001</v>
      </c>
      <c r="AR46" s="74">
        <f t="shared" si="18"/>
        <v>3923648.4865000001</v>
      </c>
      <c r="AS46" s="74">
        <f t="shared" si="19"/>
        <v>3923648.4865000001</v>
      </c>
      <c r="AT46" s="74"/>
      <c r="AU46" s="81"/>
      <c r="AV46" s="81"/>
      <c r="AW46" s="81"/>
      <c r="AX46" s="81"/>
      <c r="AY46" s="82"/>
      <c r="AZ46" s="74"/>
      <c r="BA46" s="83"/>
      <c r="BC46" s="83"/>
      <c r="BD46" s="83"/>
      <c r="BH46" s="83"/>
      <c r="BI46" s="83"/>
      <c r="BJ46" s="83"/>
      <c r="BK46" s="83"/>
      <c r="BL46" s="83"/>
    </row>
    <row r="47" spans="1:64" x14ac:dyDescent="0.15">
      <c r="A47" s="28" t="s">
        <v>14</v>
      </c>
      <c r="B47" s="28"/>
      <c r="C47" s="56"/>
      <c r="D47" s="56"/>
      <c r="E47" s="56"/>
      <c r="F47" s="26">
        <v>4</v>
      </c>
      <c r="G47" s="69">
        <v>139</v>
      </c>
      <c r="H47" s="28">
        <v>21</v>
      </c>
      <c r="I47" s="21" t="s">
        <v>36</v>
      </c>
      <c r="J47" s="70"/>
      <c r="K47" s="69">
        <v>108.4</v>
      </c>
      <c r="L47" s="71"/>
      <c r="M47" s="72"/>
      <c r="N47" s="69">
        <v>48</v>
      </c>
      <c r="O47" s="73">
        <f t="shared" si="3"/>
        <v>0.44280442804428044</v>
      </c>
      <c r="P47" s="73">
        <f t="shared" si="4"/>
        <v>0</v>
      </c>
      <c r="Q47" s="74">
        <f t="shared" si="5"/>
        <v>0</v>
      </c>
      <c r="R47" s="74">
        <f t="shared" si="20"/>
        <v>0</v>
      </c>
      <c r="S47" s="69">
        <v>2</v>
      </c>
      <c r="T47" s="75">
        <f t="shared" si="6"/>
        <v>14.4</v>
      </c>
      <c r="U47" s="33">
        <f t="shared" si="7"/>
        <v>123.10000000000001</v>
      </c>
      <c r="V47" s="69">
        <v>241884585</v>
      </c>
      <c r="W47" s="69">
        <v>1062</v>
      </c>
      <c r="X47" s="44">
        <f t="shared" si="8"/>
        <v>227763.26</v>
      </c>
      <c r="Y47" s="76">
        <f t="shared" si="9"/>
        <v>1.2199409999999999</v>
      </c>
      <c r="Z47" s="69">
        <v>77417</v>
      </c>
      <c r="AA47" s="76">
        <f t="shared" si="10"/>
        <v>0.67231700000000005</v>
      </c>
      <c r="AB47" s="76">
        <f t="shared" si="11"/>
        <v>-5.5654000000000002E-2</v>
      </c>
      <c r="AC47" s="77">
        <f t="shared" si="12"/>
        <v>0.01</v>
      </c>
      <c r="AD47" s="78">
        <f t="shared" si="21"/>
        <v>0</v>
      </c>
      <c r="AE47" s="79">
        <f t="shared" si="22"/>
        <v>0.01</v>
      </c>
      <c r="AF47" s="69">
        <v>44</v>
      </c>
      <c r="AG47" s="69">
        <v>4</v>
      </c>
      <c r="AH47" s="33">
        <f t="shared" si="13"/>
        <v>30.77</v>
      </c>
      <c r="AI47" s="41">
        <f t="shared" si="14"/>
        <v>1354</v>
      </c>
      <c r="AJ47" s="41">
        <f t="shared" si="15"/>
        <v>14187</v>
      </c>
      <c r="AK47" s="41">
        <f t="shared" si="16"/>
        <v>15541</v>
      </c>
      <c r="AL47" s="41">
        <f t="shared" si="23"/>
        <v>15541</v>
      </c>
      <c r="AM47" s="74">
        <v>177216</v>
      </c>
      <c r="AN47" s="41">
        <f t="shared" si="24"/>
        <v>161675</v>
      </c>
      <c r="AO47" s="80" t="str">
        <f t="shared" si="25"/>
        <v>No</v>
      </c>
      <c r="AP47" s="74">
        <v>139220</v>
      </c>
      <c r="AQ47" s="74">
        <f t="shared" si="17"/>
        <v>13467.5275</v>
      </c>
      <c r="AR47" s="74">
        <f t="shared" si="18"/>
        <v>125752.4725</v>
      </c>
      <c r="AS47" s="74">
        <f t="shared" si="19"/>
        <v>125752.4725</v>
      </c>
      <c r="AT47" s="74"/>
      <c r="AU47" s="81"/>
      <c r="AV47" s="81"/>
      <c r="AW47" s="81"/>
      <c r="AX47" s="81"/>
      <c r="AY47" s="82"/>
      <c r="AZ47" s="74"/>
      <c r="BA47" s="83"/>
      <c r="BC47" s="83"/>
      <c r="BD47" s="83"/>
      <c r="BH47" s="83"/>
      <c r="BI47" s="83"/>
      <c r="BJ47" s="83"/>
      <c r="BK47" s="83"/>
      <c r="BL47" s="83"/>
    </row>
    <row r="48" spans="1:64" x14ac:dyDescent="0.15">
      <c r="A48" s="28" t="s">
        <v>38</v>
      </c>
      <c r="B48" s="28"/>
      <c r="C48" s="56"/>
      <c r="D48" s="56"/>
      <c r="E48" s="56"/>
      <c r="F48" s="26">
        <v>8</v>
      </c>
      <c r="G48" s="69">
        <v>67</v>
      </c>
      <c r="H48" s="28">
        <v>22</v>
      </c>
      <c r="I48" s="21" t="s">
        <v>37</v>
      </c>
      <c r="J48" s="70"/>
      <c r="K48" s="69">
        <v>648.02</v>
      </c>
      <c r="L48" s="71"/>
      <c r="M48" s="72"/>
      <c r="N48" s="69">
        <v>202</v>
      </c>
      <c r="O48" s="73">
        <f t="shared" si="3"/>
        <v>0.31171877411191012</v>
      </c>
      <c r="P48" s="73">
        <f t="shared" si="4"/>
        <v>0</v>
      </c>
      <c r="Q48" s="74">
        <f t="shared" si="5"/>
        <v>0</v>
      </c>
      <c r="R48" s="74">
        <f t="shared" si="20"/>
        <v>0</v>
      </c>
      <c r="S48" s="69">
        <v>0</v>
      </c>
      <c r="T48" s="75">
        <f t="shared" si="6"/>
        <v>60.6</v>
      </c>
      <c r="U48" s="33">
        <f t="shared" si="7"/>
        <v>708.62</v>
      </c>
      <c r="V48" s="69">
        <v>527164825.32999998</v>
      </c>
      <c r="W48" s="69">
        <v>5075</v>
      </c>
      <c r="X48" s="44">
        <f t="shared" si="8"/>
        <v>103874.84</v>
      </c>
      <c r="Y48" s="76">
        <f t="shared" si="9"/>
        <v>0.55637199999999998</v>
      </c>
      <c r="Z48" s="69">
        <v>89213</v>
      </c>
      <c r="AA48" s="76">
        <f t="shared" si="10"/>
        <v>0.77475700000000003</v>
      </c>
      <c r="AB48" s="76">
        <f t="shared" si="11"/>
        <v>0.37811299999999998</v>
      </c>
      <c r="AC48" s="77">
        <f t="shared" si="12"/>
        <v>0.37811299999999998</v>
      </c>
      <c r="AD48" s="78">
        <f t="shared" si="21"/>
        <v>0</v>
      </c>
      <c r="AE48" s="79">
        <f t="shared" si="22"/>
        <v>0.37811299999999998</v>
      </c>
      <c r="AF48" s="69">
        <v>0</v>
      </c>
      <c r="AG48" s="69">
        <v>0</v>
      </c>
      <c r="AH48" s="33">
        <f t="shared" si="13"/>
        <v>0</v>
      </c>
      <c r="AI48" s="41">
        <f t="shared" si="14"/>
        <v>0</v>
      </c>
      <c r="AJ48" s="41">
        <f t="shared" si="15"/>
        <v>3087990</v>
      </c>
      <c r="AK48" s="41">
        <f t="shared" si="16"/>
        <v>3087990</v>
      </c>
      <c r="AL48" s="41">
        <f t="shared" si="23"/>
        <v>3087990</v>
      </c>
      <c r="AM48" s="74">
        <v>4665608</v>
      </c>
      <c r="AN48" s="41">
        <f t="shared" si="24"/>
        <v>1577618</v>
      </c>
      <c r="AO48" s="80" t="str">
        <f t="shared" si="25"/>
        <v>No</v>
      </c>
      <c r="AP48" s="74">
        <v>4136251</v>
      </c>
      <c r="AQ48" s="74">
        <f t="shared" si="17"/>
        <v>131415.57939999999</v>
      </c>
      <c r="AR48" s="74">
        <f t="shared" si="18"/>
        <v>4004835.4205999998</v>
      </c>
      <c r="AS48" s="74">
        <f t="shared" si="19"/>
        <v>4004835.4205999998</v>
      </c>
      <c r="AT48" s="74"/>
      <c r="AU48" s="81"/>
      <c r="AV48" s="81"/>
      <c r="AW48" s="81"/>
      <c r="AX48" s="81"/>
      <c r="AY48" s="82"/>
      <c r="AZ48" s="74"/>
      <c r="BA48" s="83"/>
      <c r="BC48" s="83"/>
      <c r="BD48" s="83"/>
      <c r="BH48" s="83"/>
      <c r="BI48" s="83"/>
      <c r="BJ48" s="83"/>
      <c r="BK48" s="83"/>
      <c r="BL48" s="83"/>
    </row>
    <row r="49" spans="1:64" x14ac:dyDescent="0.15">
      <c r="A49" s="28" t="s">
        <v>10</v>
      </c>
      <c r="B49" s="28"/>
      <c r="C49" s="56"/>
      <c r="D49" s="56"/>
      <c r="E49" s="56"/>
      <c r="F49" s="26">
        <v>4</v>
      </c>
      <c r="G49" s="69">
        <v>133</v>
      </c>
      <c r="H49" s="28">
        <v>23</v>
      </c>
      <c r="I49" s="21" t="s">
        <v>39</v>
      </c>
      <c r="J49" s="70"/>
      <c r="K49" s="69">
        <v>1570.88</v>
      </c>
      <c r="L49" s="71"/>
      <c r="M49" s="72"/>
      <c r="N49" s="69">
        <v>188</v>
      </c>
      <c r="O49" s="73">
        <f t="shared" si="3"/>
        <v>0.11967814218781829</v>
      </c>
      <c r="P49" s="73">
        <f t="shared" si="4"/>
        <v>0</v>
      </c>
      <c r="Q49" s="74">
        <f t="shared" si="5"/>
        <v>0</v>
      </c>
      <c r="R49" s="74">
        <f t="shared" si="20"/>
        <v>0</v>
      </c>
      <c r="S49" s="69">
        <v>14</v>
      </c>
      <c r="T49" s="75">
        <f t="shared" si="6"/>
        <v>56.4</v>
      </c>
      <c r="U49" s="33">
        <f t="shared" si="7"/>
        <v>1629.38</v>
      </c>
      <c r="V49" s="69">
        <v>1571558876.6700001</v>
      </c>
      <c r="W49" s="69">
        <v>10298</v>
      </c>
      <c r="X49" s="44">
        <f t="shared" si="8"/>
        <v>152608.16</v>
      </c>
      <c r="Y49" s="76">
        <f t="shared" si="9"/>
        <v>0.81739700000000004</v>
      </c>
      <c r="Z49" s="69">
        <v>90594</v>
      </c>
      <c r="AA49" s="76">
        <f t="shared" si="10"/>
        <v>0.78674999999999995</v>
      </c>
      <c r="AB49" s="76">
        <f t="shared" si="11"/>
        <v>0.191797</v>
      </c>
      <c r="AC49" s="77">
        <f t="shared" si="12"/>
        <v>0.191797</v>
      </c>
      <c r="AD49" s="78">
        <f t="shared" si="21"/>
        <v>0</v>
      </c>
      <c r="AE49" s="79">
        <f t="shared" si="22"/>
        <v>0.191797</v>
      </c>
      <c r="AF49" s="69">
        <v>0</v>
      </c>
      <c r="AG49" s="69">
        <v>0</v>
      </c>
      <c r="AH49" s="33">
        <f t="shared" si="13"/>
        <v>0</v>
      </c>
      <c r="AI49" s="41">
        <f t="shared" si="14"/>
        <v>0</v>
      </c>
      <c r="AJ49" s="41">
        <f t="shared" si="15"/>
        <v>3601680</v>
      </c>
      <c r="AK49" s="41">
        <f t="shared" si="16"/>
        <v>3601680</v>
      </c>
      <c r="AL49" s="41">
        <f t="shared" si="23"/>
        <v>3601680</v>
      </c>
      <c r="AM49" s="74">
        <v>3403900</v>
      </c>
      <c r="AN49" s="41">
        <f t="shared" si="24"/>
        <v>197780</v>
      </c>
      <c r="AO49" s="80" t="str">
        <f t="shared" si="25"/>
        <v>Yes</v>
      </c>
      <c r="AP49" s="74">
        <v>3402125</v>
      </c>
      <c r="AQ49" s="74">
        <f t="shared" si="17"/>
        <v>21083.348000000002</v>
      </c>
      <c r="AR49" s="74">
        <f t="shared" si="18"/>
        <v>3423208.3480000002</v>
      </c>
      <c r="AS49" s="74">
        <f t="shared" si="19"/>
        <v>3423208.3480000002</v>
      </c>
      <c r="AT49" s="74"/>
      <c r="AU49" s="81"/>
      <c r="AV49" s="81"/>
      <c r="AW49" s="81"/>
      <c r="AX49" s="81"/>
      <c r="AY49" s="82"/>
      <c r="AZ49" s="74"/>
      <c r="BA49" s="83"/>
      <c r="BC49" s="83"/>
      <c r="BD49" s="83"/>
      <c r="BH49" s="83"/>
      <c r="BI49" s="83"/>
      <c r="BJ49" s="83"/>
      <c r="BK49" s="83"/>
      <c r="BL49" s="83"/>
    </row>
    <row r="50" spans="1:64" x14ac:dyDescent="0.15">
      <c r="A50" s="28" t="s">
        <v>14</v>
      </c>
      <c r="B50" s="28"/>
      <c r="C50" s="56"/>
      <c r="D50" s="56"/>
      <c r="E50" s="56"/>
      <c r="F50" s="26">
        <v>9</v>
      </c>
      <c r="G50" s="69">
        <v>26</v>
      </c>
      <c r="H50" s="28">
        <v>24</v>
      </c>
      <c r="I50" s="21" t="s">
        <v>40</v>
      </c>
      <c r="J50" s="70"/>
      <c r="K50" s="69">
        <v>239.6</v>
      </c>
      <c r="L50" s="85"/>
      <c r="M50" s="72"/>
      <c r="N50" s="69">
        <v>101</v>
      </c>
      <c r="O50" s="73">
        <f t="shared" si="3"/>
        <v>0.4215358931552588</v>
      </c>
      <c r="P50" s="73">
        <f t="shared" si="4"/>
        <v>0</v>
      </c>
      <c r="Q50" s="74">
        <f t="shared" si="5"/>
        <v>0</v>
      </c>
      <c r="R50" s="74">
        <f t="shared" si="20"/>
        <v>0</v>
      </c>
      <c r="S50" s="69">
        <v>7</v>
      </c>
      <c r="T50" s="75">
        <f t="shared" si="6"/>
        <v>30.3</v>
      </c>
      <c r="U50" s="33">
        <f t="shared" si="7"/>
        <v>270.95</v>
      </c>
      <c r="V50" s="69">
        <v>268482585.67000002</v>
      </c>
      <c r="W50" s="69">
        <v>2241</v>
      </c>
      <c r="X50" s="44">
        <f t="shared" si="8"/>
        <v>119804.81</v>
      </c>
      <c r="Y50" s="76">
        <f t="shared" si="9"/>
        <v>0.64169600000000004</v>
      </c>
      <c r="Z50" s="69">
        <v>76932</v>
      </c>
      <c r="AA50" s="76">
        <f t="shared" si="10"/>
        <v>0.66810499999999995</v>
      </c>
      <c r="AB50" s="76">
        <f t="shared" si="11"/>
        <v>0.350381</v>
      </c>
      <c r="AC50" s="77">
        <f t="shared" si="12"/>
        <v>0.350381</v>
      </c>
      <c r="AD50" s="78">
        <f t="shared" si="21"/>
        <v>0</v>
      </c>
      <c r="AE50" s="79">
        <f t="shared" si="22"/>
        <v>0.350381</v>
      </c>
      <c r="AF50" s="69">
        <v>99</v>
      </c>
      <c r="AG50" s="69">
        <v>6</v>
      </c>
      <c r="AH50" s="33">
        <f t="shared" si="13"/>
        <v>46.15</v>
      </c>
      <c r="AI50" s="41">
        <f t="shared" si="14"/>
        <v>4569</v>
      </c>
      <c r="AJ50" s="41">
        <f t="shared" si="15"/>
        <v>1094134</v>
      </c>
      <c r="AK50" s="41">
        <f t="shared" si="16"/>
        <v>1098703</v>
      </c>
      <c r="AL50" s="41">
        <f t="shared" si="23"/>
        <v>1098703</v>
      </c>
      <c r="AM50" s="74">
        <v>1856992</v>
      </c>
      <c r="AN50" s="41">
        <f t="shared" si="24"/>
        <v>758289</v>
      </c>
      <c r="AO50" s="80" t="str">
        <f t="shared" si="25"/>
        <v>No</v>
      </c>
      <c r="AP50" s="74">
        <v>1715312</v>
      </c>
      <c r="AQ50" s="74">
        <f t="shared" si="17"/>
        <v>63165.473700000002</v>
      </c>
      <c r="AR50" s="74">
        <f t="shared" si="18"/>
        <v>1652146.5263</v>
      </c>
      <c r="AS50" s="74">
        <f t="shared" si="19"/>
        <v>1652146.5263</v>
      </c>
      <c r="AT50" s="74"/>
      <c r="AU50" s="81"/>
      <c r="AV50" s="81"/>
      <c r="AW50" s="81"/>
      <c r="AX50" s="81"/>
      <c r="AY50" s="82"/>
      <c r="AZ50" s="74"/>
      <c r="BA50" s="83"/>
      <c r="BC50" s="83"/>
      <c r="BD50" s="83"/>
      <c r="BH50" s="83"/>
      <c r="BI50" s="83"/>
      <c r="BJ50" s="83"/>
      <c r="BK50" s="83"/>
      <c r="BL50" s="83"/>
    </row>
    <row r="51" spans="1:64" x14ac:dyDescent="0.15">
      <c r="A51" s="28" t="s">
        <v>16</v>
      </c>
      <c r="B51" s="28"/>
      <c r="C51" s="56"/>
      <c r="D51" s="56"/>
      <c r="E51" s="56"/>
      <c r="F51" s="26">
        <v>4</v>
      </c>
      <c r="G51" s="69">
        <v>123</v>
      </c>
      <c r="H51" s="28">
        <v>25</v>
      </c>
      <c r="I51" s="21" t="s">
        <v>41</v>
      </c>
      <c r="J51" s="70"/>
      <c r="K51" s="69">
        <v>4152.42</v>
      </c>
      <c r="L51" s="71"/>
      <c r="M51" s="72"/>
      <c r="N51" s="69">
        <v>604</v>
      </c>
      <c r="O51" s="73">
        <f t="shared" si="3"/>
        <v>0.14545734776347286</v>
      </c>
      <c r="P51" s="73">
        <f t="shared" si="4"/>
        <v>0</v>
      </c>
      <c r="Q51" s="74">
        <f t="shared" si="5"/>
        <v>0</v>
      </c>
      <c r="R51" s="74">
        <f t="shared" si="20"/>
        <v>0</v>
      </c>
      <c r="S51" s="69">
        <v>55</v>
      </c>
      <c r="T51" s="75">
        <f t="shared" si="6"/>
        <v>181.2</v>
      </c>
      <c r="U51" s="33">
        <f t="shared" si="7"/>
        <v>4341.87</v>
      </c>
      <c r="V51" s="69">
        <v>4117091921</v>
      </c>
      <c r="W51" s="69">
        <v>29330</v>
      </c>
      <c r="X51" s="44">
        <f t="shared" si="8"/>
        <v>140371.35999999999</v>
      </c>
      <c r="Y51" s="76">
        <f t="shared" si="9"/>
        <v>0.75185400000000002</v>
      </c>
      <c r="Z51" s="69">
        <v>107579</v>
      </c>
      <c r="AA51" s="76">
        <f t="shared" si="10"/>
        <v>0.93425400000000003</v>
      </c>
      <c r="AB51" s="76">
        <f t="shared" si="11"/>
        <v>0.19342599999999999</v>
      </c>
      <c r="AC51" s="77">
        <f t="shared" si="12"/>
        <v>0.19342599999999999</v>
      </c>
      <c r="AD51" s="78">
        <f t="shared" si="21"/>
        <v>0</v>
      </c>
      <c r="AE51" s="79">
        <f t="shared" si="22"/>
        <v>0.19342599999999999</v>
      </c>
      <c r="AF51" s="69">
        <v>0</v>
      </c>
      <c r="AG51" s="69">
        <v>0</v>
      </c>
      <c r="AH51" s="33">
        <f t="shared" si="13"/>
        <v>0</v>
      </c>
      <c r="AI51" s="41">
        <f t="shared" si="14"/>
        <v>0</v>
      </c>
      <c r="AJ51" s="41">
        <f t="shared" si="15"/>
        <v>9679047</v>
      </c>
      <c r="AK51" s="41">
        <f t="shared" si="16"/>
        <v>9679047</v>
      </c>
      <c r="AL51" s="41">
        <f t="shared" si="23"/>
        <v>9679047</v>
      </c>
      <c r="AM51" s="74">
        <v>9436665</v>
      </c>
      <c r="AN51" s="41">
        <f t="shared" si="24"/>
        <v>242382</v>
      </c>
      <c r="AO51" s="80" t="str">
        <f t="shared" si="25"/>
        <v>Yes</v>
      </c>
      <c r="AP51" s="74">
        <v>9313574</v>
      </c>
      <c r="AQ51" s="74">
        <f t="shared" si="17"/>
        <v>25837.921200000001</v>
      </c>
      <c r="AR51" s="74">
        <f t="shared" si="18"/>
        <v>9339411.9211999997</v>
      </c>
      <c r="AS51" s="74">
        <f t="shared" si="19"/>
        <v>9339411.9211999997</v>
      </c>
      <c r="AT51" s="74"/>
      <c r="AU51" s="81"/>
      <c r="AV51" s="81"/>
      <c r="AW51" s="81"/>
      <c r="AX51" s="81"/>
      <c r="AY51" s="82"/>
      <c r="AZ51" s="74"/>
      <c r="BA51" s="83"/>
      <c r="BC51" s="83"/>
      <c r="BD51" s="83"/>
      <c r="BH51" s="83"/>
      <c r="BI51" s="83"/>
      <c r="BJ51" s="83"/>
      <c r="BK51" s="83"/>
      <c r="BL51" s="83"/>
    </row>
    <row r="52" spans="1:64" x14ac:dyDescent="0.15">
      <c r="A52" s="28" t="s">
        <v>14</v>
      </c>
      <c r="B52" s="28"/>
      <c r="C52" s="56"/>
      <c r="D52" s="56"/>
      <c r="E52" s="56"/>
      <c r="F52" s="26">
        <v>4</v>
      </c>
      <c r="G52" s="69">
        <v>134</v>
      </c>
      <c r="H52" s="28">
        <v>26</v>
      </c>
      <c r="I52" s="21" t="s">
        <v>42</v>
      </c>
      <c r="J52" s="70"/>
      <c r="K52" s="69">
        <v>405.43</v>
      </c>
      <c r="L52" s="71"/>
      <c r="M52" s="72"/>
      <c r="N52" s="69">
        <v>86</v>
      </c>
      <c r="O52" s="73">
        <f t="shared" si="3"/>
        <v>0.2121204646918087</v>
      </c>
      <c r="P52" s="73">
        <f t="shared" si="4"/>
        <v>0</v>
      </c>
      <c r="Q52" s="74">
        <f t="shared" si="5"/>
        <v>0</v>
      </c>
      <c r="R52" s="74">
        <f t="shared" si="20"/>
        <v>0</v>
      </c>
      <c r="S52" s="69">
        <v>6</v>
      </c>
      <c r="T52" s="75">
        <f t="shared" si="6"/>
        <v>25.8</v>
      </c>
      <c r="U52" s="33">
        <f t="shared" si="7"/>
        <v>432.13</v>
      </c>
      <c r="V52" s="69">
        <v>652916383</v>
      </c>
      <c r="W52" s="69">
        <v>4254</v>
      </c>
      <c r="X52" s="44">
        <f t="shared" si="8"/>
        <v>153482.93</v>
      </c>
      <c r="Y52" s="76">
        <f t="shared" si="9"/>
        <v>0.82208199999999998</v>
      </c>
      <c r="Z52" s="69">
        <v>86675</v>
      </c>
      <c r="AA52" s="76">
        <f t="shared" si="10"/>
        <v>0.75271600000000005</v>
      </c>
      <c r="AB52" s="76">
        <f t="shared" si="11"/>
        <v>0.19872799999999999</v>
      </c>
      <c r="AC52" s="77">
        <f t="shared" si="12"/>
        <v>0.19872799999999999</v>
      </c>
      <c r="AD52" s="78">
        <f t="shared" si="21"/>
        <v>0</v>
      </c>
      <c r="AE52" s="79">
        <f t="shared" si="22"/>
        <v>0.19872799999999999</v>
      </c>
      <c r="AF52" s="69">
        <v>212</v>
      </c>
      <c r="AG52" s="69">
        <v>6</v>
      </c>
      <c r="AH52" s="33">
        <f t="shared" si="13"/>
        <v>46.15</v>
      </c>
      <c r="AI52" s="41">
        <f t="shared" si="14"/>
        <v>9784</v>
      </c>
      <c r="AJ52" s="41">
        <f t="shared" si="15"/>
        <v>989725</v>
      </c>
      <c r="AK52" s="41">
        <f t="shared" si="16"/>
        <v>999509</v>
      </c>
      <c r="AL52" s="41">
        <f t="shared" si="23"/>
        <v>999509</v>
      </c>
      <c r="AM52" s="74">
        <v>659216</v>
      </c>
      <c r="AN52" s="41">
        <f t="shared" si="24"/>
        <v>340293</v>
      </c>
      <c r="AO52" s="80" t="str">
        <f t="shared" si="25"/>
        <v>Yes</v>
      </c>
      <c r="AP52" s="74">
        <v>732016</v>
      </c>
      <c r="AQ52" s="74">
        <f t="shared" si="17"/>
        <v>36275.233800000002</v>
      </c>
      <c r="AR52" s="74">
        <f t="shared" si="18"/>
        <v>768291.23380000005</v>
      </c>
      <c r="AS52" s="74">
        <f t="shared" si="19"/>
        <v>768291.23380000005</v>
      </c>
      <c r="AT52" s="74"/>
      <c r="AU52" s="81"/>
      <c r="AV52" s="81"/>
      <c r="AW52" s="81"/>
      <c r="AX52" s="81"/>
      <c r="AY52" s="82"/>
      <c r="AZ52" s="74"/>
      <c r="BA52" s="83"/>
      <c r="BC52" s="83"/>
      <c r="BD52" s="83"/>
      <c r="BH52" s="83"/>
      <c r="BI52" s="83"/>
      <c r="BJ52" s="83"/>
      <c r="BK52" s="83"/>
      <c r="BL52" s="83"/>
    </row>
    <row r="53" spans="1:64" x14ac:dyDescent="0.15">
      <c r="A53" s="28" t="s">
        <v>20</v>
      </c>
      <c r="B53" s="28"/>
      <c r="C53" s="56"/>
      <c r="D53" s="56"/>
      <c r="E53" s="56"/>
      <c r="F53" s="26">
        <v>5</v>
      </c>
      <c r="G53" s="69">
        <v>108</v>
      </c>
      <c r="H53" s="28">
        <v>27</v>
      </c>
      <c r="I53" s="21" t="s">
        <v>43</v>
      </c>
      <c r="J53" s="70"/>
      <c r="K53" s="69">
        <v>1685.81</v>
      </c>
      <c r="L53" s="71"/>
      <c r="M53" s="72"/>
      <c r="N53" s="69">
        <v>618</v>
      </c>
      <c r="O53" s="73">
        <f t="shared" si="3"/>
        <v>0.36658935467223475</v>
      </c>
      <c r="P53" s="73">
        <f t="shared" si="4"/>
        <v>0</v>
      </c>
      <c r="Q53" s="74">
        <f t="shared" si="5"/>
        <v>0</v>
      </c>
      <c r="R53" s="74">
        <f t="shared" si="20"/>
        <v>0</v>
      </c>
      <c r="S53" s="69">
        <v>103</v>
      </c>
      <c r="T53" s="75">
        <f t="shared" si="6"/>
        <v>185.4</v>
      </c>
      <c r="U53" s="33">
        <f t="shared" si="7"/>
        <v>1886.66</v>
      </c>
      <c r="V53" s="69">
        <v>2264369567.6700001</v>
      </c>
      <c r="W53" s="69">
        <v>12957</v>
      </c>
      <c r="X53" s="44">
        <f t="shared" si="8"/>
        <v>174760.33</v>
      </c>
      <c r="Y53" s="76">
        <f t="shared" si="9"/>
        <v>0.93604799999999999</v>
      </c>
      <c r="Z53" s="69">
        <v>76509</v>
      </c>
      <c r="AA53" s="76">
        <f t="shared" si="10"/>
        <v>0.66443099999999999</v>
      </c>
      <c r="AB53" s="76">
        <f t="shared" si="11"/>
        <v>0.14543700000000001</v>
      </c>
      <c r="AC53" s="77">
        <f t="shared" si="12"/>
        <v>0.14543700000000001</v>
      </c>
      <c r="AD53" s="78">
        <f t="shared" si="21"/>
        <v>0</v>
      </c>
      <c r="AE53" s="79">
        <f t="shared" si="22"/>
        <v>0.14543700000000001</v>
      </c>
      <c r="AF53" s="69">
        <v>0</v>
      </c>
      <c r="AG53" s="69">
        <v>0</v>
      </c>
      <c r="AH53" s="33">
        <f t="shared" si="13"/>
        <v>0</v>
      </c>
      <c r="AI53" s="41">
        <f t="shared" si="14"/>
        <v>0</v>
      </c>
      <c r="AJ53" s="41">
        <f t="shared" si="15"/>
        <v>3162347</v>
      </c>
      <c r="AK53" s="41">
        <f t="shared" si="16"/>
        <v>3162347</v>
      </c>
      <c r="AL53" s="41">
        <f t="shared" si="23"/>
        <v>3162347</v>
      </c>
      <c r="AM53" s="74">
        <v>6326998</v>
      </c>
      <c r="AN53" s="41">
        <f t="shared" si="24"/>
        <v>3164651</v>
      </c>
      <c r="AO53" s="80" t="str">
        <f t="shared" si="25"/>
        <v>No</v>
      </c>
      <c r="AP53" s="74">
        <v>5455699</v>
      </c>
      <c r="AQ53" s="74">
        <f t="shared" si="17"/>
        <v>263615.42829999997</v>
      </c>
      <c r="AR53" s="74">
        <f t="shared" si="18"/>
        <v>5192083.5717000002</v>
      </c>
      <c r="AS53" s="74">
        <f t="shared" si="19"/>
        <v>5192083.5717000002</v>
      </c>
      <c r="AT53" s="74"/>
      <c r="AU53" s="81"/>
      <c r="AV53" s="81"/>
      <c r="AW53" s="81"/>
      <c r="AX53" s="81"/>
      <c r="AY53" s="82"/>
      <c r="AZ53" s="74"/>
      <c r="BA53" s="83"/>
      <c r="BC53" s="83"/>
      <c r="BD53" s="83"/>
      <c r="BH53" s="83"/>
      <c r="BI53" s="83"/>
      <c r="BJ53" s="83"/>
      <c r="BK53" s="83"/>
      <c r="BL53" s="83"/>
    </row>
    <row r="54" spans="1:64" x14ac:dyDescent="0.15">
      <c r="A54" s="28" t="s">
        <v>20</v>
      </c>
      <c r="B54" s="28"/>
      <c r="C54" s="56"/>
      <c r="D54" s="56"/>
      <c r="E54" s="56"/>
      <c r="F54" s="26">
        <v>6</v>
      </c>
      <c r="G54" s="69">
        <v>60</v>
      </c>
      <c r="H54" s="28">
        <v>28</v>
      </c>
      <c r="I54" s="21" t="s">
        <v>44</v>
      </c>
      <c r="J54" s="70"/>
      <c r="K54" s="69">
        <v>2383.65</v>
      </c>
      <c r="L54" s="71"/>
      <c r="M54" s="72"/>
      <c r="N54" s="69">
        <v>562</v>
      </c>
      <c r="O54" s="73">
        <f t="shared" si="3"/>
        <v>0.23577286933903885</v>
      </c>
      <c r="P54" s="73">
        <f t="shared" si="4"/>
        <v>0</v>
      </c>
      <c r="Q54" s="74">
        <f t="shared" si="5"/>
        <v>0</v>
      </c>
      <c r="R54" s="74">
        <f t="shared" si="20"/>
        <v>0</v>
      </c>
      <c r="S54" s="69">
        <v>14</v>
      </c>
      <c r="T54" s="75">
        <f t="shared" si="6"/>
        <v>168.6</v>
      </c>
      <c r="U54" s="33">
        <f t="shared" si="7"/>
        <v>2554.35</v>
      </c>
      <c r="V54" s="69">
        <v>1744960350.6700001</v>
      </c>
      <c r="W54" s="69">
        <v>16029</v>
      </c>
      <c r="X54" s="44">
        <f t="shared" si="8"/>
        <v>108862.71</v>
      </c>
      <c r="Y54" s="76">
        <f t="shared" si="9"/>
        <v>0.58308800000000005</v>
      </c>
      <c r="Z54" s="69">
        <v>101031</v>
      </c>
      <c r="AA54" s="76">
        <f t="shared" si="10"/>
        <v>0.87738899999999997</v>
      </c>
      <c r="AB54" s="76">
        <f t="shared" si="11"/>
        <v>0.32862200000000003</v>
      </c>
      <c r="AC54" s="77">
        <f t="shared" si="12"/>
        <v>0.32862200000000003</v>
      </c>
      <c r="AD54" s="78">
        <f t="shared" si="21"/>
        <v>0</v>
      </c>
      <c r="AE54" s="79">
        <f t="shared" si="22"/>
        <v>0.32862200000000003</v>
      </c>
      <c r="AF54" s="69">
        <v>0</v>
      </c>
      <c r="AG54" s="69">
        <v>0</v>
      </c>
      <c r="AH54" s="33">
        <f t="shared" si="13"/>
        <v>0</v>
      </c>
      <c r="AI54" s="41">
        <f t="shared" si="14"/>
        <v>0</v>
      </c>
      <c r="AJ54" s="41">
        <f t="shared" si="15"/>
        <v>9674265</v>
      </c>
      <c r="AK54" s="41">
        <f t="shared" si="16"/>
        <v>9674265</v>
      </c>
      <c r="AL54" s="41">
        <f t="shared" si="23"/>
        <v>9674265</v>
      </c>
      <c r="AM54" s="74">
        <v>13503310</v>
      </c>
      <c r="AN54" s="41">
        <f t="shared" si="24"/>
        <v>3829045</v>
      </c>
      <c r="AO54" s="80" t="str">
        <f t="shared" si="25"/>
        <v>No</v>
      </c>
      <c r="AP54" s="74">
        <v>12359177</v>
      </c>
      <c r="AQ54" s="74">
        <f t="shared" si="17"/>
        <v>318959.4485</v>
      </c>
      <c r="AR54" s="74">
        <f t="shared" si="18"/>
        <v>12040217.5515</v>
      </c>
      <c r="AS54" s="74">
        <f t="shared" si="19"/>
        <v>12040217.5515</v>
      </c>
      <c r="AT54" s="74"/>
      <c r="AU54" s="81"/>
      <c r="AV54" s="81"/>
      <c r="AW54" s="81"/>
      <c r="AX54" s="81"/>
      <c r="AY54" s="82"/>
      <c r="AZ54" s="74"/>
      <c r="BA54" s="83"/>
      <c r="BC54" s="83"/>
      <c r="BD54" s="83"/>
      <c r="BH54" s="83"/>
      <c r="BI54" s="83"/>
      <c r="BJ54" s="83"/>
      <c r="BK54" s="83"/>
      <c r="BL54" s="83"/>
    </row>
    <row r="55" spans="1:64" x14ac:dyDescent="0.15">
      <c r="A55" s="28" t="s">
        <v>14</v>
      </c>
      <c r="B55" s="28"/>
      <c r="C55" s="56"/>
      <c r="D55" s="56"/>
      <c r="E55" s="56"/>
      <c r="F55" s="26">
        <v>5</v>
      </c>
      <c r="G55" s="69">
        <v>43</v>
      </c>
      <c r="H55" s="28">
        <v>29</v>
      </c>
      <c r="I55" s="21" t="s">
        <v>45</v>
      </c>
      <c r="J55" s="70"/>
      <c r="K55" s="69">
        <v>171.43</v>
      </c>
      <c r="L55" s="71"/>
      <c r="M55" s="72"/>
      <c r="N55" s="69">
        <v>44</v>
      </c>
      <c r="O55" s="73">
        <f t="shared" si="3"/>
        <v>0.25666452779560167</v>
      </c>
      <c r="P55" s="73">
        <f t="shared" si="4"/>
        <v>0</v>
      </c>
      <c r="Q55" s="74">
        <f t="shared" si="5"/>
        <v>0</v>
      </c>
      <c r="R55" s="74">
        <f t="shared" si="20"/>
        <v>0</v>
      </c>
      <c r="S55" s="69">
        <v>0</v>
      </c>
      <c r="T55" s="75">
        <f t="shared" si="6"/>
        <v>13.2</v>
      </c>
      <c r="U55" s="33">
        <f t="shared" si="7"/>
        <v>184.63</v>
      </c>
      <c r="V55" s="69">
        <v>258518762.33000001</v>
      </c>
      <c r="W55" s="69">
        <v>1413</v>
      </c>
      <c r="X55" s="44">
        <f t="shared" si="8"/>
        <v>182957.37</v>
      </c>
      <c r="Y55" s="76">
        <f t="shared" si="9"/>
        <v>0.97995299999999996</v>
      </c>
      <c r="Z55" s="69">
        <v>84583</v>
      </c>
      <c r="AA55" s="76">
        <f t="shared" si="10"/>
        <v>0.73454900000000001</v>
      </c>
      <c r="AB55" s="76">
        <f t="shared" si="11"/>
        <v>9.3668000000000001E-2</v>
      </c>
      <c r="AC55" s="77">
        <f t="shared" si="12"/>
        <v>9.3668000000000001E-2</v>
      </c>
      <c r="AD55" s="78">
        <f t="shared" si="21"/>
        <v>0</v>
      </c>
      <c r="AE55" s="79">
        <f t="shared" si="22"/>
        <v>9.3668000000000001E-2</v>
      </c>
      <c r="AF55" s="69">
        <v>90</v>
      </c>
      <c r="AG55" s="69">
        <v>6</v>
      </c>
      <c r="AH55" s="33">
        <f t="shared" si="13"/>
        <v>46.15</v>
      </c>
      <c r="AI55" s="41">
        <f t="shared" si="14"/>
        <v>4154</v>
      </c>
      <c r="AJ55" s="41">
        <f t="shared" si="15"/>
        <v>199312</v>
      </c>
      <c r="AK55" s="41">
        <f t="shared" si="16"/>
        <v>203466</v>
      </c>
      <c r="AL55" s="41">
        <f t="shared" si="23"/>
        <v>203466</v>
      </c>
      <c r="AM55" s="74">
        <v>491388</v>
      </c>
      <c r="AN55" s="41">
        <f t="shared" si="24"/>
        <v>287922</v>
      </c>
      <c r="AO55" s="80" t="str">
        <f t="shared" si="25"/>
        <v>No</v>
      </c>
      <c r="AP55" s="74">
        <v>427896</v>
      </c>
      <c r="AQ55" s="74">
        <f t="shared" si="17"/>
        <v>23983.902600000001</v>
      </c>
      <c r="AR55" s="74">
        <f t="shared" si="18"/>
        <v>403912.09739999997</v>
      </c>
      <c r="AS55" s="74">
        <f t="shared" si="19"/>
        <v>403912.09739999997</v>
      </c>
      <c r="AT55" s="74"/>
      <c r="AU55" s="81"/>
      <c r="AV55" s="81"/>
      <c r="AW55" s="81"/>
      <c r="AX55" s="81"/>
      <c r="AY55" s="82"/>
      <c r="AZ55" s="74"/>
      <c r="BA55" s="83"/>
      <c r="BC55" s="83"/>
      <c r="BD55" s="83"/>
      <c r="BH55" s="83"/>
      <c r="BI55" s="83"/>
      <c r="BJ55" s="83"/>
      <c r="BK55" s="83"/>
      <c r="BL55" s="83"/>
    </row>
    <row r="56" spans="1:64" x14ac:dyDescent="0.15">
      <c r="A56" s="28" t="s">
        <v>10</v>
      </c>
      <c r="B56" s="28"/>
      <c r="C56" s="56"/>
      <c r="D56" s="56"/>
      <c r="E56" s="56"/>
      <c r="F56" s="26">
        <v>6</v>
      </c>
      <c r="G56" s="69">
        <v>94</v>
      </c>
      <c r="H56" s="28">
        <v>30</v>
      </c>
      <c r="I56" s="21" t="s">
        <v>46</v>
      </c>
      <c r="J56" s="70"/>
      <c r="K56" s="69">
        <v>620.04999999999995</v>
      </c>
      <c r="L56" s="71"/>
      <c r="M56" s="72"/>
      <c r="N56" s="69">
        <v>151</v>
      </c>
      <c r="O56" s="73">
        <f t="shared" si="3"/>
        <v>0.2435287476816386</v>
      </c>
      <c r="P56" s="73">
        <f t="shared" si="4"/>
        <v>0</v>
      </c>
      <c r="Q56" s="74">
        <f t="shared" si="5"/>
        <v>0</v>
      </c>
      <c r="R56" s="74">
        <f t="shared" si="20"/>
        <v>0</v>
      </c>
      <c r="S56" s="69">
        <v>6</v>
      </c>
      <c r="T56" s="75">
        <f t="shared" si="6"/>
        <v>45.3</v>
      </c>
      <c r="U56" s="33">
        <f t="shared" si="7"/>
        <v>666.24999999999989</v>
      </c>
      <c r="V56" s="69">
        <v>711493262.33000004</v>
      </c>
      <c r="W56" s="69">
        <v>5418</v>
      </c>
      <c r="X56" s="44">
        <f t="shared" si="8"/>
        <v>131320.28</v>
      </c>
      <c r="Y56" s="76">
        <f t="shared" si="9"/>
        <v>0.70337499999999997</v>
      </c>
      <c r="Z56" s="69">
        <v>100179</v>
      </c>
      <c r="AA56" s="76">
        <f t="shared" si="10"/>
        <v>0.86999000000000004</v>
      </c>
      <c r="AB56" s="76">
        <f t="shared" si="11"/>
        <v>0.246641</v>
      </c>
      <c r="AC56" s="77">
        <f t="shared" si="12"/>
        <v>0.246641</v>
      </c>
      <c r="AD56" s="78">
        <f t="shared" si="21"/>
        <v>0</v>
      </c>
      <c r="AE56" s="79">
        <f t="shared" si="22"/>
        <v>0.246641</v>
      </c>
      <c r="AF56" s="69">
        <v>0</v>
      </c>
      <c r="AG56" s="69">
        <v>0</v>
      </c>
      <c r="AH56" s="33">
        <f t="shared" si="13"/>
        <v>0</v>
      </c>
      <c r="AI56" s="41">
        <f t="shared" si="14"/>
        <v>0</v>
      </c>
      <c r="AJ56" s="41">
        <f t="shared" si="15"/>
        <v>1893841</v>
      </c>
      <c r="AK56" s="41">
        <f t="shared" si="16"/>
        <v>1893841</v>
      </c>
      <c r="AL56" s="41">
        <f t="shared" si="23"/>
        <v>1893841</v>
      </c>
      <c r="AM56" s="74">
        <v>2523462</v>
      </c>
      <c r="AN56" s="41">
        <f t="shared" si="24"/>
        <v>629621</v>
      </c>
      <c r="AO56" s="80" t="str">
        <f t="shared" si="25"/>
        <v>No</v>
      </c>
      <c r="AP56" s="74">
        <v>2368637</v>
      </c>
      <c r="AQ56" s="74">
        <f t="shared" si="17"/>
        <v>52447.429299999996</v>
      </c>
      <c r="AR56" s="74">
        <f t="shared" si="18"/>
        <v>2316189.5707</v>
      </c>
      <c r="AS56" s="74">
        <f t="shared" si="19"/>
        <v>2316189.5707</v>
      </c>
      <c r="AT56" s="74"/>
      <c r="AU56" s="81"/>
      <c r="AV56" s="81"/>
      <c r="AW56" s="81"/>
      <c r="AX56" s="81"/>
      <c r="AY56" s="82"/>
      <c r="AZ56" s="74"/>
      <c r="BA56" s="83"/>
      <c r="BC56" s="83"/>
      <c r="BD56" s="83"/>
      <c r="BH56" s="83"/>
      <c r="BI56" s="83"/>
      <c r="BJ56" s="83"/>
      <c r="BK56" s="83"/>
      <c r="BL56" s="83"/>
    </row>
    <row r="57" spans="1:64" x14ac:dyDescent="0.15">
      <c r="A57" s="28" t="s">
        <v>10</v>
      </c>
      <c r="B57" s="28"/>
      <c r="C57" s="56"/>
      <c r="D57" s="56"/>
      <c r="E57" s="56"/>
      <c r="F57" s="26">
        <v>1</v>
      </c>
      <c r="G57" s="69">
        <v>156</v>
      </c>
      <c r="H57" s="28">
        <v>31</v>
      </c>
      <c r="I57" s="21" t="s">
        <v>47</v>
      </c>
      <c r="J57" s="70"/>
      <c r="K57" s="69">
        <v>110.4</v>
      </c>
      <c r="L57" s="71"/>
      <c r="M57" s="72"/>
      <c r="N57" s="69">
        <v>28</v>
      </c>
      <c r="O57" s="73">
        <f t="shared" si="3"/>
        <v>0.25362318840579706</v>
      </c>
      <c r="P57" s="73">
        <f t="shared" si="4"/>
        <v>0</v>
      </c>
      <c r="Q57" s="74">
        <f t="shared" si="5"/>
        <v>0</v>
      </c>
      <c r="R57" s="74">
        <f t="shared" si="20"/>
        <v>0</v>
      </c>
      <c r="S57" s="69">
        <v>6</v>
      </c>
      <c r="T57" s="75">
        <f t="shared" si="6"/>
        <v>8.4</v>
      </c>
      <c r="U57" s="33">
        <f t="shared" si="7"/>
        <v>119.70000000000002</v>
      </c>
      <c r="V57" s="69">
        <v>552616679.66999996</v>
      </c>
      <c r="W57" s="69">
        <v>1376</v>
      </c>
      <c r="X57" s="44">
        <f t="shared" si="8"/>
        <v>401610.96</v>
      </c>
      <c r="Y57" s="76">
        <f t="shared" si="9"/>
        <v>2.1511010000000002</v>
      </c>
      <c r="Z57" s="69">
        <v>76563</v>
      </c>
      <c r="AA57" s="76">
        <f t="shared" si="10"/>
        <v>0.66490000000000005</v>
      </c>
      <c r="AB57" s="76">
        <f t="shared" si="11"/>
        <v>-0.70524100000000001</v>
      </c>
      <c r="AC57" s="77">
        <f t="shared" si="12"/>
        <v>0.01</v>
      </c>
      <c r="AD57" s="78">
        <f t="shared" si="21"/>
        <v>0</v>
      </c>
      <c r="AE57" s="79">
        <f t="shared" si="22"/>
        <v>0.01</v>
      </c>
      <c r="AF57" s="69">
        <v>34</v>
      </c>
      <c r="AG57" s="69">
        <v>4</v>
      </c>
      <c r="AH57" s="33">
        <f t="shared" si="13"/>
        <v>30.77</v>
      </c>
      <c r="AI57" s="41">
        <f t="shared" si="14"/>
        <v>1046</v>
      </c>
      <c r="AJ57" s="41">
        <f t="shared" si="15"/>
        <v>13795</v>
      </c>
      <c r="AK57" s="41">
        <f t="shared" si="16"/>
        <v>14841</v>
      </c>
      <c r="AL57" s="41">
        <f t="shared" si="23"/>
        <v>14841</v>
      </c>
      <c r="AM57" s="74">
        <v>6976</v>
      </c>
      <c r="AN57" s="41">
        <f t="shared" si="24"/>
        <v>7865</v>
      </c>
      <c r="AO57" s="80" t="str">
        <f t="shared" si="25"/>
        <v>Yes</v>
      </c>
      <c r="AP57" s="74">
        <v>8311</v>
      </c>
      <c r="AQ57" s="74">
        <f t="shared" si="17"/>
        <v>838.40899999999999</v>
      </c>
      <c r="AR57" s="74">
        <f t="shared" si="18"/>
        <v>9149.4089999999997</v>
      </c>
      <c r="AS57" s="74">
        <f t="shared" si="19"/>
        <v>9149.4089999999997</v>
      </c>
      <c r="AT57" s="74"/>
      <c r="AU57" s="81"/>
      <c r="AV57" s="81"/>
      <c r="AW57" s="81"/>
      <c r="AX57" s="81"/>
      <c r="AY57" s="82"/>
      <c r="AZ57" s="74"/>
      <c r="BA57" s="83"/>
      <c r="BC57" s="83"/>
      <c r="BD57" s="83"/>
      <c r="BH57" s="83"/>
      <c r="BI57" s="83"/>
      <c r="BJ57" s="83"/>
      <c r="BK57" s="83"/>
      <c r="BL57" s="83"/>
    </row>
    <row r="58" spans="1:64" x14ac:dyDescent="0.15">
      <c r="A58" s="28" t="s">
        <v>14</v>
      </c>
      <c r="B58" s="28"/>
      <c r="C58" s="56"/>
      <c r="D58" s="56"/>
      <c r="E58" s="56"/>
      <c r="F58" s="26">
        <v>7</v>
      </c>
      <c r="G58" s="69">
        <v>96</v>
      </c>
      <c r="H58" s="28">
        <v>32</v>
      </c>
      <c r="I58" s="21" t="s">
        <v>48</v>
      </c>
      <c r="J58" s="70"/>
      <c r="K58" s="69">
        <v>1689.73</v>
      </c>
      <c r="L58" s="71"/>
      <c r="M58" s="72"/>
      <c r="N58" s="69">
        <v>442</v>
      </c>
      <c r="O58" s="73">
        <f t="shared" si="3"/>
        <v>0.26158025246637034</v>
      </c>
      <c r="P58" s="73">
        <f t="shared" si="4"/>
        <v>0</v>
      </c>
      <c r="Q58" s="74">
        <f t="shared" si="5"/>
        <v>0</v>
      </c>
      <c r="R58" s="74">
        <f t="shared" si="20"/>
        <v>0</v>
      </c>
      <c r="S58" s="69">
        <v>15</v>
      </c>
      <c r="T58" s="75">
        <f t="shared" si="6"/>
        <v>132.6</v>
      </c>
      <c r="U58" s="33">
        <f t="shared" si="7"/>
        <v>1824.58</v>
      </c>
      <c r="V58" s="69">
        <v>1454046208.3299999</v>
      </c>
      <c r="W58" s="69">
        <v>12439</v>
      </c>
      <c r="X58" s="44">
        <f t="shared" si="8"/>
        <v>116894.14</v>
      </c>
      <c r="Y58" s="76">
        <f t="shared" si="9"/>
        <v>0.62610600000000005</v>
      </c>
      <c r="Z58" s="69">
        <v>88562</v>
      </c>
      <c r="AA58" s="76">
        <f t="shared" si="10"/>
        <v>0.76910400000000001</v>
      </c>
      <c r="AB58" s="76">
        <f t="shared" si="11"/>
        <v>0.33099499999999998</v>
      </c>
      <c r="AC58" s="77">
        <f t="shared" si="12"/>
        <v>0.33099499999999998</v>
      </c>
      <c r="AD58" s="78">
        <f t="shared" si="21"/>
        <v>0</v>
      </c>
      <c r="AE58" s="79">
        <f t="shared" si="22"/>
        <v>0.33099499999999998</v>
      </c>
      <c r="AF58" s="69">
        <v>0</v>
      </c>
      <c r="AG58" s="69">
        <v>0</v>
      </c>
      <c r="AH58" s="33">
        <f t="shared" si="13"/>
        <v>0</v>
      </c>
      <c r="AI58" s="41">
        <f t="shared" si="14"/>
        <v>0</v>
      </c>
      <c r="AJ58" s="41">
        <f t="shared" si="15"/>
        <v>6960257</v>
      </c>
      <c r="AK58" s="41">
        <f t="shared" si="16"/>
        <v>6960257</v>
      </c>
      <c r="AL58" s="41">
        <f t="shared" si="23"/>
        <v>6960257</v>
      </c>
      <c r="AM58" s="74">
        <v>8756165</v>
      </c>
      <c r="AN58" s="41">
        <f t="shared" si="24"/>
        <v>1795908</v>
      </c>
      <c r="AO58" s="80" t="str">
        <f t="shared" si="25"/>
        <v>No</v>
      </c>
      <c r="AP58" s="74">
        <v>8102510</v>
      </c>
      <c r="AQ58" s="74">
        <f t="shared" si="17"/>
        <v>149599.13639999999</v>
      </c>
      <c r="AR58" s="74">
        <f t="shared" si="18"/>
        <v>7952910.8635999998</v>
      </c>
      <c r="AS58" s="74">
        <f t="shared" si="19"/>
        <v>7952910.8635999998</v>
      </c>
      <c r="AT58" s="74"/>
      <c r="AU58" s="81"/>
      <c r="AV58" s="81"/>
      <c r="AW58" s="81"/>
      <c r="AX58" s="81"/>
      <c r="AY58" s="82"/>
      <c r="AZ58" s="74"/>
      <c r="BA58" s="83"/>
      <c r="BC58" s="83"/>
      <c r="BD58" s="83"/>
      <c r="BH58" s="83"/>
      <c r="BI58" s="83"/>
      <c r="BJ58" s="83"/>
      <c r="BK58" s="83"/>
      <c r="BL58" s="83"/>
    </row>
    <row r="59" spans="1:64" x14ac:dyDescent="0.15">
      <c r="A59" s="28" t="s">
        <v>20</v>
      </c>
      <c r="B59" s="28"/>
      <c r="C59" s="56"/>
      <c r="D59" s="56"/>
      <c r="E59" s="56"/>
      <c r="F59" s="26">
        <v>6</v>
      </c>
      <c r="G59" s="69">
        <v>73</v>
      </c>
      <c r="H59" s="28">
        <v>33</v>
      </c>
      <c r="I59" s="21" t="s">
        <v>49</v>
      </c>
      <c r="J59" s="70"/>
      <c r="K59" s="69">
        <v>2061.83</v>
      </c>
      <c r="L59" s="71"/>
      <c r="M59" s="72"/>
      <c r="N59" s="69">
        <v>469</v>
      </c>
      <c r="O59" s="73">
        <f t="shared" si="3"/>
        <v>0.22746783197450809</v>
      </c>
      <c r="P59" s="73">
        <f t="shared" si="4"/>
        <v>0</v>
      </c>
      <c r="Q59" s="74">
        <f t="shared" si="5"/>
        <v>0</v>
      </c>
      <c r="R59" s="74">
        <f t="shared" si="20"/>
        <v>0</v>
      </c>
      <c r="S59" s="69">
        <v>92</v>
      </c>
      <c r="T59" s="75">
        <f t="shared" si="6"/>
        <v>140.69999999999999</v>
      </c>
      <c r="U59" s="33">
        <f t="shared" si="7"/>
        <v>2216.33</v>
      </c>
      <c r="V59" s="69">
        <v>2019007346.6700001</v>
      </c>
      <c r="W59" s="69">
        <v>13956</v>
      </c>
      <c r="X59" s="44">
        <f t="shared" si="8"/>
        <v>144669.49</v>
      </c>
      <c r="Y59" s="76">
        <f t="shared" si="9"/>
        <v>0.77487600000000001</v>
      </c>
      <c r="Z59" s="69">
        <v>85856</v>
      </c>
      <c r="AA59" s="76">
        <f t="shared" si="10"/>
        <v>0.74560400000000004</v>
      </c>
      <c r="AB59" s="76">
        <f t="shared" si="11"/>
        <v>0.233906</v>
      </c>
      <c r="AC59" s="77">
        <f t="shared" si="12"/>
        <v>0.233906</v>
      </c>
      <c r="AD59" s="78">
        <f t="shared" si="21"/>
        <v>0</v>
      </c>
      <c r="AE59" s="79">
        <f t="shared" si="22"/>
        <v>0.233906</v>
      </c>
      <c r="AF59" s="69">
        <v>0</v>
      </c>
      <c r="AG59" s="69">
        <v>0</v>
      </c>
      <c r="AH59" s="33">
        <f t="shared" si="13"/>
        <v>0</v>
      </c>
      <c r="AI59" s="41">
        <f t="shared" si="14"/>
        <v>0</v>
      </c>
      <c r="AJ59" s="41">
        <f t="shared" si="15"/>
        <v>5974708</v>
      </c>
      <c r="AK59" s="41">
        <f t="shared" si="16"/>
        <v>5974708</v>
      </c>
      <c r="AL59" s="41">
        <f t="shared" si="23"/>
        <v>5974708</v>
      </c>
      <c r="AM59" s="74">
        <v>4646922</v>
      </c>
      <c r="AN59" s="41">
        <f t="shared" si="24"/>
        <v>1327786</v>
      </c>
      <c r="AO59" s="80" t="str">
        <f t="shared" si="25"/>
        <v>Yes</v>
      </c>
      <c r="AP59" s="74">
        <v>4835861</v>
      </c>
      <c r="AQ59" s="74">
        <f t="shared" si="17"/>
        <v>141541.98759999999</v>
      </c>
      <c r="AR59" s="74">
        <f t="shared" si="18"/>
        <v>4977402.9875999996</v>
      </c>
      <c r="AS59" s="74">
        <f t="shared" si="19"/>
        <v>4977402.9875999996</v>
      </c>
      <c r="AT59" s="74"/>
      <c r="AU59" s="81"/>
      <c r="AV59" s="81"/>
      <c r="AW59" s="81"/>
      <c r="AX59" s="81"/>
      <c r="AY59" s="82"/>
      <c r="AZ59" s="74"/>
      <c r="BA59" s="83"/>
      <c r="BC59" s="83"/>
      <c r="BD59" s="83"/>
      <c r="BH59" s="83"/>
      <c r="BI59" s="83"/>
      <c r="BJ59" s="83"/>
      <c r="BK59" s="83"/>
      <c r="BL59" s="83"/>
    </row>
    <row r="60" spans="1:64" x14ac:dyDescent="0.15">
      <c r="A60" s="28" t="s">
        <v>12</v>
      </c>
      <c r="B60" s="28">
        <v>1</v>
      </c>
      <c r="C60" s="56">
        <v>1</v>
      </c>
      <c r="D60" s="56">
        <v>1</v>
      </c>
      <c r="E60" s="56"/>
      <c r="F60" s="26">
        <v>8</v>
      </c>
      <c r="G60" s="69">
        <v>58</v>
      </c>
      <c r="H60" s="28">
        <v>34</v>
      </c>
      <c r="I60" s="21" t="s">
        <v>50</v>
      </c>
      <c r="J60" s="70"/>
      <c r="K60" s="69">
        <v>11729.03</v>
      </c>
      <c r="L60" s="71"/>
      <c r="M60" s="72"/>
      <c r="N60" s="69">
        <v>6202</v>
      </c>
      <c r="O60" s="73">
        <f t="shared" si="3"/>
        <v>0.52877347913680839</v>
      </c>
      <c r="P60" s="73">
        <f t="shared" si="4"/>
        <v>0</v>
      </c>
      <c r="Q60" s="74">
        <f t="shared" si="5"/>
        <v>0</v>
      </c>
      <c r="R60" s="74">
        <f t="shared" si="20"/>
        <v>0</v>
      </c>
      <c r="S60" s="69">
        <v>3328</v>
      </c>
      <c r="T60" s="75">
        <f t="shared" si="6"/>
        <v>1860.6</v>
      </c>
      <c r="U60" s="33">
        <f t="shared" si="7"/>
        <v>14088.830000000002</v>
      </c>
      <c r="V60" s="69">
        <v>10798677506.33</v>
      </c>
      <c r="W60" s="69">
        <v>85246</v>
      </c>
      <c r="X60" s="44">
        <f t="shared" si="8"/>
        <v>126676.65</v>
      </c>
      <c r="Y60" s="76">
        <f t="shared" si="9"/>
        <v>0.67850299999999997</v>
      </c>
      <c r="Z60" s="69">
        <v>68068</v>
      </c>
      <c r="AA60" s="76">
        <f t="shared" si="10"/>
        <v>0.59112699999999996</v>
      </c>
      <c r="AB60" s="76">
        <f t="shared" si="11"/>
        <v>0.34771000000000002</v>
      </c>
      <c r="AC60" s="77">
        <f t="shared" si="12"/>
        <v>0.34771000000000002</v>
      </c>
      <c r="AD60" s="78">
        <f t="shared" si="21"/>
        <v>0</v>
      </c>
      <c r="AE60" s="79">
        <f t="shared" si="22"/>
        <v>0.34771000000000002</v>
      </c>
      <c r="AF60" s="69">
        <v>0</v>
      </c>
      <c r="AG60" s="69">
        <v>0</v>
      </c>
      <c r="AH60" s="33">
        <f t="shared" si="13"/>
        <v>0</v>
      </c>
      <c r="AI60" s="41">
        <f t="shared" si="14"/>
        <v>0</v>
      </c>
      <c r="AJ60" s="41">
        <f t="shared" si="15"/>
        <v>56458982</v>
      </c>
      <c r="AK60" s="41">
        <f t="shared" si="16"/>
        <v>56458982</v>
      </c>
      <c r="AL60" s="41">
        <f t="shared" si="23"/>
        <v>56458982</v>
      </c>
      <c r="AM60" s="74">
        <v>31290480</v>
      </c>
      <c r="AN60" s="41">
        <f t="shared" si="24"/>
        <v>25168502</v>
      </c>
      <c r="AO60" s="80" t="str">
        <f t="shared" si="25"/>
        <v>Yes</v>
      </c>
      <c r="AP60" s="74">
        <v>35015511</v>
      </c>
      <c r="AQ60" s="74">
        <f t="shared" si="17"/>
        <v>2682962.3132000002</v>
      </c>
      <c r="AR60" s="74">
        <f t="shared" si="18"/>
        <v>37698473.313199997</v>
      </c>
      <c r="AS60" s="74">
        <f t="shared" si="19"/>
        <v>37698473.313199997</v>
      </c>
      <c r="AT60" s="74"/>
      <c r="AU60" s="81"/>
      <c r="AV60" s="81"/>
      <c r="AW60" s="81"/>
      <c r="AX60" s="81"/>
      <c r="AY60" s="82"/>
      <c r="AZ60" s="74"/>
      <c r="BA60" s="83"/>
      <c r="BC60" s="83"/>
      <c r="BD60" s="83"/>
      <c r="BH60" s="83"/>
      <c r="BI60" s="83"/>
      <c r="BJ60" s="83"/>
      <c r="BK60" s="83"/>
      <c r="BL60" s="83"/>
    </row>
    <row r="61" spans="1:64" x14ac:dyDescent="0.15">
      <c r="A61" s="28" t="s">
        <v>52</v>
      </c>
      <c r="B61" s="28"/>
      <c r="C61" s="56"/>
      <c r="D61" s="56"/>
      <c r="E61" s="56"/>
      <c r="F61" s="26">
        <v>1</v>
      </c>
      <c r="G61" s="69">
        <v>167</v>
      </c>
      <c r="H61" s="28">
        <v>35</v>
      </c>
      <c r="I61" s="21" t="s">
        <v>51</v>
      </c>
      <c r="J61" s="70"/>
      <c r="K61" s="69">
        <v>4729.12</v>
      </c>
      <c r="L61" s="71"/>
      <c r="M61" s="72"/>
      <c r="N61" s="69">
        <v>131</v>
      </c>
      <c r="O61" s="73">
        <f t="shared" si="3"/>
        <v>2.7700713874885815E-2</v>
      </c>
      <c r="P61" s="73">
        <f t="shared" si="4"/>
        <v>0</v>
      </c>
      <c r="Q61" s="74">
        <f t="shared" si="5"/>
        <v>0</v>
      </c>
      <c r="R61" s="74">
        <f t="shared" si="20"/>
        <v>0</v>
      </c>
      <c r="S61" s="69">
        <v>63</v>
      </c>
      <c r="T61" s="75">
        <f t="shared" si="6"/>
        <v>39.299999999999997</v>
      </c>
      <c r="U61" s="33">
        <f t="shared" si="7"/>
        <v>4777.87</v>
      </c>
      <c r="V61" s="69">
        <v>13317654544</v>
      </c>
      <c r="W61" s="69">
        <v>21887</v>
      </c>
      <c r="X61" s="44">
        <f t="shared" si="8"/>
        <v>608473.27</v>
      </c>
      <c r="Y61" s="76">
        <f t="shared" si="9"/>
        <v>3.259093</v>
      </c>
      <c r="Z61" s="69">
        <v>208848</v>
      </c>
      <c r="AA61" s="76">
        <f t="shared" si="10"/>
        <v>1.8137099999999999</v>
      </c>
      <c r="AB61" s="76">
        <f t="shared" si="11"/>
        <v>-1.8254779999999999</v>
      </c>
      <c r="AC61" s="77">
        <f t="shared" si="12"/>
        <v>0.01</v>
      </c>
      <c r="AD61" s="78">
        <f t="shared" si="21"/>
        <v>0</v>
      </c>
      <c r="AE61" s="79">
        <f t="shared" si="22"/>
        <v>0.01</v>
      </c>
      <c r="AF61" s="69">
        <v>0</v>
      </c>
      <c r="AG61" s="69">
        <v>0</v>
      </c>
      <c r="AH61" s="33">
        <f t="shared" si="13"/>
        <v>0</v>
      </c>
      <c r="AI61" s="41">
        <f t="shared" si="14"/>
        <v>0</v>
      </c>
      <c r="AJ61" s="41">
        <f t="shared" si="15"/>
        <v>550650</v>
      </c>
      <c r="AK61" s="41">
        <f t="shared" si="16"/>
        <v>550650</v>
      </c>
      <c r="AL61" s="41">
        <f t="shared" si="23"/>
        <v>550650</v>
      </c>
      <c r="AM61" s="74">
        <v>406683</v>
      </c>
      <c r="AN61" s="41">
        <f t="shared" si="24"/>
        <v>143967</v>
      </c>
      <c r="AO61" s="80" t="str">
        <f t="shared" si="25"/>
        <v>Yes</v>
      </c>
      <c r="AP61" s="74">
        <v>427881</v>
      </c>
      <c r="AQ61" s="74">
        <f t="shared" si="17"/>
        <v>15346.8822</v>
      </c>
      <c r="AR61" s="74">
        <f t="shared" si="18"/>
        <v>443227.88219999999</v>
      </c>
      <c r="AS61" s="74">
        <f t="shared" si="19"/>
        <v>443227.88219999999</v>
      </c>
      <c r="AT61" s="74"/>
      <c r="AU61" s="81"/>
      <c r="AV61" s="81"/>
      <c r="AW61" s="81"/>
      <c r="AX61" s="81"/>
      <c r="AY61" s="82"/>
      <c r="AZ61" s="74"/>
      <c r="BA61" s="83"/>
      <c r="BC61" s="83"/>
      <c r="BD61" s="83"/>
      <c r="BH61" s="83"/>
      <c r="BI61" s="83"/>
      <c r="BJ61" s="83"/>
      <c r="BK61" s="83"/>
      <c r="BL61" s="83"/>
    </row>
    <row r="62" spans="1:64" x14ac:dyDescent="0.15">
      <c r="A62" s="28" t="s">
        <v>14</v>
      </c>
      <c r="B62" s="28"/>
      <c r="C62" s="56"/>
      <c r="D62" s="56"/>
      <c r="E62" s="56"/>
      <c r="F62" s="26">
        <v>6</v>
      </c>
      <c r="G62" s="69">
        <v>128</v>
      </c>
      <c r="H62" s="28">
        <v>36</v>
      </c>
      <c r="I62" s="21" t="s">
        <v>53</v>
      </c>
      <c r="J62" s="70"/>
      <c r="K62" s="69">
        <v>560.54999999999995</v>
      </c>
      <c r="L62" s="71"/>
      <c r="M62" s="72"/>
      <c r="N62" s="69">
        <v>184</v>
      </c>
      <c r="O62" s="73">
        <f t="shared" si="3"/>
        <v>0.32824904112032827</v>
      </c>
      <c r="P62" s="73">
        <f t="shared" si="4"/>
        <v>0</v>
      </c>
      <c r="Q62" s="74">
        <f t="shared" si="5"/>
        <v>0</v>
      </c>
      <c r="R62" s="74">
        <f t="shared" si="20"/>
        <v>0</v>
      </c>
      <c r="S62" s="69">
        <v>7</v>
      </c>
      <c r="T62" s="75">
        <f t="shared" si="6"/>
        <v>55.2</v>
      </c>
      <c r="U62" s="33">
        <f t="shared" si="7"/>
        <v>616.79999999999995</v>
      </c>
      <c r="V62" s="69">
        <v>710791131</v>
      </c>
      <c r="W62" s="69">
        <v>4494</v>
      </c>
      <c r="X62" s="44">
        <f t="shared" si="8"/>
        <v>158164.47</v>
      </c>
      <c r="Y62" s="76">
        <f t="shared" si="9"/>
        <v>0.84715799999999997</v>
      </c>
      <c r="Z62" s="69">
        <v>69028</v>
      </c>
      <c r="AA62" s="76">
        <f t="shared" si="10"/>
        <v>0.599464</v>
      </c>
      <c r="AB62" s="76">
        <f t="shared" si="11"/>
        <v>0.22714999999999999</v>
      </c>
      <c r="AC62" s="77">
        <f t="shared" si="12"/>
        <v>0.22714999999999999</v>
      </c>
      <c r="AD62" s="78">
        <f t="shared" si="21"/>
        <v>0</v>
      </c>
      <c r="AE62" s="79">
        <f t="shared" si="22"/>
        <v>0.22714999999999999</v>
      </c>
      <c r="AF62" s="69">
        <v>313</v>
      </c>
      <c r="AG62" s="69">
        <v>6</v>
      </c>
      <c r="AH62" s="33">
        <f t="shared" si="13"/>
        <v>46.15</v>
      </c>
      <c r="AI62" s="41">
        <f t="shared" si="14"/>
        <v>14445</v>
      </c>
      <c r="AJ62" s="41">
        <f t="shared" si="15"/>
        <v>1614723</v>
      </c>
      <c r="AK62" s="41">
        <f t="shared" si="16"/>
        <v>1629168</v>
      </c>
      <c r="AL62" s="41">
        <f t="shared" si="23"/>
        <v>1629168</v>
      </c>
      <c r="AM62" s="74">
        <v>1675092</v>
      </c>
      <c r="AN62" s="41">
        <f t="shared" si="24"/>
        <v>45924</v>
      </c>
      <c r="AO62" s="80" t="str">
        <f t="shared" si="25"/>
        <v>No</v>
      </c>
      <c r="AP62" s="74">
        <v>1666695</v>
      </c>
      <c r="AQ62" s="74">
        <f t="shared" si="17"/>
        <v>3825.4692</v>
      </c>
      <c r="AR62" s="74">
        <f t="shared" si="18"/>
        <v>1662869.5308000001</v>
      </c>
      <c r="AS62" s="74">
        <f t="shared" si="19"/>
        <v>1662869.5308000001</v>
      </c>
      <c r="AT62" s="74"/>
      <c r="AU62" s="81"/>
      <c r="AV62" s="81"/>
      <c r="AW62" s="81"/>
      <c r="AX62" s="81"/>
      <c r="AY62" s="82"/>
      <c r="AZ62" s="74"/>
      <c r="BA62" s="83"/>
      <c r="BC62" s="83"/>
      <c r="BD62" s="83"/>
      <c r="BH62" s="83"/>
      <c r="BI62" s="83"/>
      <c r="BJ62" s="83"/>
      <c r="BK62" s="83"/>
      <c r="BL62" s="83"/>
    </row>
    <row r="63" spans="1:64" x14ac:dyDescent="0.15">
      <c r="A63" s="28" t="s">
        <v>12</v>
      </c>
      <c r="B63" s="56">
        <v>1</v>
      </c>
      <c r="C63" s="56">
        <v>1</v>
      </c>
      <c r="D63" s="56">
        <v>1</v>
      </c>
      <c r="E63" s="56"/>
      <c r="F63" s="26">
        <v>10</v>
      </c>
      <c r="G63" s="69">
        <v>12</v>
      </c>
      <c r="H63" s="28">
        <v>37</v>
      </c>
      <c r="I63" s="21" t="s">
        <v>54</v>
      </c>
      <c r="J63" s="70"/>
      <c r="K63" s="69">
        <v>1430.14</v>
      </c>
      <c r="L63" s="85"/>
      <c r="M63" s="72"/>
      <c r="N63" s="69">
        <v>794</v>
      </c>
      <c r="O63" s="73">
        <f t="shared" si="3"/>
        <v>0.55519040093976812</v>
      </c>
      <c r="P63" s="73">
        <f t="shared" si="4"/>
        <v>0</v>
      </c>
      <c r="Q63" s="74">
        <f t="shared" si="5"/>
        <v>0</v>
      </c>
      <c r="R63" s="74">
        <f t="shared" si="20"/>
        <v>0</v>
      </c>
      <c r="S63" s="69">
        <v>31</v>
      </c>
      <c r="T63" s="75">
        <f t="shared" si="6"/>
        <v>238.2</v>
      </c>
      <c r="U63" s="33">
        <f t="shared" si="7"/>
        <v>1672.9900000000002</v>
      </c>
      <c r="V63" s="69">
        <v>1057769736.67</v>
      </c>
      <c r="W63" s="69">
        <v>12581</v>
      </c>
      <c r="X63" s="44">
        <f t="shared" si="8"/>
        <v>84076.76</v>
      </c>
      <c r="Y63" s="76">
        <f t="shared" si="9"/>
        <v>0.45033000000000001</v>
      </c>
      <c r="Z63" s="69">
        <v>57432</v>
      </c>
      <c r="AA63" s="76">
        <f t="shared" si="10"/>
        <v>0.49875999999999998</v>
      </c>
      <c r="AB63" s="76">
        <f t="shared" si="11"/>
        <v>0.53514099999999998</v>
      </c>
      <c r="AC63" s="77">
        <f t="shared" si="12"/>
        <v>0.53514099999999998</v>
      </c>
      <c r="AD63" s="78">
        <f t="shared" si="21"/>
        <v>0.04</v>
      </c>
      <c r="AE63" s="79">
        <f t="shared" si="22"/>
        <v>0.57514100000000001</v>
      </c>
      <c r="AF63" s="69">
        <v>0</v>
      </c>
      <c r="AG63" s="69">
        <v>0</v>
      </c>
      <c r="AH63" s="33">
        <f t="shared" si="13"/>
        <v>0</v>
      </c>
      <c r="AI63" s="41">
        <f t="shared" si="14"/>
        <v>0</v>
      </c>
      <c r="AJ63" s="41">
        <f t="shared" si="15"/>
        <v>11089414</v>
      </c>
      <c r="AK63" s="41">
        <f t="shared" si="16"/>
        <v>11089414</v>
      </c>
      <c r="AL63" s="41">
        <f t="shared" si="23"/>
        <v>11089414</v>
      </c>
      <c r="AM63" s="74">
        <v>7902388</v>
      </c>
      <c r="AN63" s="41">
        <f t="shared" si="24"/>
        <v>3187026</v>
      </c>
      <c r="AO63" s="80" t="str">
        <f t="shared" si="25"/>
        <v>Yes</v>
      </c>
      <c r="AP63" s="74">
        <v>8498976</v>
      </c>
      <c r="AQ63" s="74">
        <f t="shared" si="17"/>
        <v>339736.97159999999</v>
      </c>
      <c r="AR63" s="74">
        <f t="shared" si="18"/>
        <v>8838712.9715999998</v>
      </c>
      <c r="AS63" s="74">
        <f t="shared" si="19"/>
        <v>8838712.9715999998</v>
      </c>
      <c r="AT63" s="74"/>
      <c r="AU63" s="81"/>
      <c r="AV63" s="81"/>
      <c r="AW63" s="81"/>
      <c r="AX63" s="81"/>
      <c r="AY63" s="82"/>
      <c r="AZ63" s="74"/>
      <c r="BA63" s="83"/>
      <c r="BC63" s="83"/>
      <c r="BD63" s="83"/>
      <c r="BH63" s="83"/>
      <c r="BI63" s="83"/>
      <c r="BJ63" s="83"/>
      <c r="BK63" s="83"/>
      <c r="BL63" s="83"/>
    </row>
    <row r="64" spans="1:64" x14ac:dyDescent="0.15">
      <c r="A64" s="28" t="s">
        <v>10</v>
      </c>
      <c r="B64" s="28"/>
      <c r="C64" s="56"/>
      <c r="D64" s="56"/>
      <c r="E64" s="56"/>
      <c r="F64" s="26">
        <v>3</v>
      </c>
      <c r="G64" s="69">
        <v>131</v>
      </c>
      <c r="H64" s="28">
        <v>38</v>
      </c>
      <c r="I64" s="21" t="s">
        <v>55</v>
      </c>
      <c r="J64" s="70"/>
      <c r="K64" s="69">
        <v>1019.34</v>
      </c>
      <c r="L64" s="71"/>
      <c r="M64" s="72"/>
      <c r="N64" s="69">
        <v>152</v>
      </c>
      <c r="O64" s="73">
        <f t="shared" si="3"/>
        <v>0.14911609472796122</v>
      </c>
      <c r="P64" s="73">
        <f t="shared" si="4"/>
        <v>0</v>
      </c>
      <c r="Q64" s="74">
        <f t="shared" si="5"/>
        <v>0</v>
      </c>
      <c r="R64" s="74">
        <f t="shared" si="20"/>
        <v>0</v>
      </c>
      <c r="S64" s="69">
        <v>9</v>
      </c>
      <c r="T64" s="75">
        <f t="shared" si="6"/>
        <v>45.6</v>
      </c>
      <c r="U64" s="33">
        <f t="shared" si="7"/>
        <v>1066.29</v>
      </c>
      <c r="V64" s="69">
        <v>1026279087</v>
      </c>
      <c r="W64" s="69">
        <v>7240</v>
      </c>
      <c r="X64" s="44">
        <f t="shared" si="8"/>
        <v>141751.26</v>
      </c>
      <c r="Y64" s="76">
        <f t="shared" si="9"/>
        <v>0.75924499999999995</v>
      </c>
      <c r="Z64" s="69">
        <v>116232</v>
      </c>
      <c r="AA64" s="76">
        <f t="shared" si="10"/>
        <v>1.0094000000000001</v>
      </c>
      <c r="AB64" s="76">
        <f t="shared" si="11"/>
        <v>0.165709</v>
      </c>
      <c r="AC64" s="77">
        <f t="shared" si="12"/>
        <v>0.165709</v>
      </c>
      <c r="AD64" s="78">
        <f t="shared" si="21"/>
        <v>0</v>
      </c>
      <c r="AE64" s="79">
        <f t="shared" si="22"/>
        <v>0.165709</v>
      </c>
      <c r="AF64" s="69">
        <v>1014</v>
      </c>
      <c r="AG64" s="69">
        <v>13</v>
      </c>
      <c r="AH64" s="33">
        <f t="shared" si="13"/>
        <v>100</v>
      </c>
      <c r="AI64" s="41">
        <f t="shared" si="14"/>
        <v>101400</v>
      </c>
      <c r="AJ64" s="41">
        <f t="shared" si="15"/>
        <v>2036397</v>
      </c>
      <c r="AK64" s="41">
        <f t="shared" si="16"/>
        <v>2137797</v>
      </c>
      <c r="AL64" s="41">
        <f t="shared" si="23"/>
        <v>2137797</v>
      </c>
      <c r="AM64" s="74">
        <v>3895303</v>
      </c>
      <c r="AN64" s="41">
        <f t="shared" si="24"/>
        <v>1757506</v>
      </c>
      <c r="AO64" s="80" t="str">
        <f t="shared" si="25"/>
        <v>No</v>
      </c>
      <c r="AP64" s="74">
        <v>3312134</v>
      </c>
      <c r="AQ64" s="74">
        <f t="shared" si="17"/>
        <v>146400.24979999999</v>
      </c>
      <c r="AR64" s="74">
        <f t="shared" si="18"/>
        <v>3165733.7502000001</v>
      </c>
      <c r="AS64" s="74">
        <f t="shared" si="19"/>
        <v>3165733.7502000001</v>
      </c>
      <c r="AT64" s="74"/>
      <c r="AU64" s="81"/>
      <c r="AV64" s="81"/>
      <c r="AW64" s="81"/>
      <c r="AX64" s="81"/>
      <c r="AY64" s="82"/>
      <c r="AZ64" s="74"/>
      <c r="BA64" s="83"/>
      <c r="BC64" s="83"/>
      <c r="BD64" s="83"/>
      <c r="BH64" s="83"/>
      <c r="BI64" s="83"/>
      <c r="BJ64" s="83"/>
      <c r="BK64" s="83"/>
      <c r="BL64" s="83"/>
    </row>
    <row r="65" spans="1:64" x14ac:dyDescent="0.15">
      <c r="A65" s="28" t="s">
        <v>14</v>
      </c>
      <c r="B65" s="28"/>
      <c r="C65" s="56"/>
      <c r="D65" s="56"/>
      <c r="E65" s="56"/>
      <c r="F65" s="26">
        <v>7</v>
      </c>
      <c r="G65" s="69">
        <v>83</v>
      </c>
      <c r="H65" s="28">
        <v>39</v>
      </c>
      <c r="I65" s="21" t="s">
        <v>56</v>
      </c>
      <c r="J65" s="70"/>
      <c r="K65" s="69">
        <v>187.79</v>
      </c>
      <c r="L65" s="71"/>
      <c r="M65" s="72"/>
      <c r="N65" s="69">
        <v>58</v>
      </c>
      <c r="O65" s="73">
        <f t="shared" si="3"/>
        <v>0.30885563661536825</v>
      </c>
      <c r="P65" s="73">
        <f t="shared" si="4"/>
        <v>0</v>
      </c>
      <c r="Q65" s="74">
        <f t="shared" si="5"/>
        <v>0</v>
      </c>
      <c r="R65" s="74">
        <f t="shared" si="20"/>
        <v>0</v>
      </c>
      <c r="S65" s="69">
        <v>0</v>
      </c>
      <c r="T65" s="75">
        <f t="shared" si="6"/>
        <v>17.399999999999999</v>
      </c>
      <c r="U65" s="33">
        <f t="shared" si="7"/>
        <v>205.19</v>
      </c>
      <c r="V65" s="69">
        <v>227044356</v>
      </c>
      <c r="W65" s="69">
        <v>1756</v>
      </c>
      <c r="X65" s="44">
        <f t="shared" si="8"/>
        <v>129296.33</v>
      </c>
      <c r="Y65" s="76">
        <f t="shared" si="9"/>
        <v>0.69253500000000001</v>
      </c>
      <c r="Z65" s="69">
        <v>84375</v>
      </c>
      <c r="AA65" s="76">
        <f t="shared" si="10"/>
        <v>0.732742</v>
      </c>
      <c r="AB65" s="76">
        <f t="shared" si="11"/>
        <v>0.29540300000000003</v>
      </c>
      <c r="AC65" s="77">
        <f t="shared" si="12"/>
        <v>0.29540300000000003</v>
      </c>
      <c r="AD65" s="78">
        <f t="shared" si="21"/>
        <v>0</v>
      </c>
      <c r="AE65" s="79">
        <f t="shared" si="22"/>
        <v>0.29540300000000003</v>
      </c>
      <c r="AF65" s="69">
        <v>0</v>
      </c>
      <c r="AG65" s="69">
        <v>0</v>
      </c>
      <c r="AH65" s="33">
        <f t="shared" si="13"/>
        <v>0</v>
      </c>
      <c r="AI65" s="41">
        <f t="shared" si="14"/>
        <v>0</v>
      </c>
      <c r="AJ65" s="41">
        <f t="shared" si="15"/>
        <v>698573</v>
      </c>
      <c r="AK65" s="41">
        <f t="shared" si="16"/>
        <v>698573</v>
      </c>
      <c r="AL65" s="41">
        <f t="shared" si="23"/>
        <v>698573</v>
      </c>
      <c r="AM65" s="74">
        <v>1091881</v>
      </c>
      <c r="AN65" s="41">
        <f t="shared" si="24"/>
        <v>393308</v>
      </c>
      <c r="AO65" s="80" t="str">
        <f t="shared" si="25"/>
        <v>No</v>
      </c>
      <c r="AP65" s="74">
        <v>979939</v>
      </c>
      <c r="AQ65" s="74">
        <f t="shared" si="17"/>
        <v>32762.556400000001</v>
      </c>
      <c r="AR65" s="74">
        <f t="shared" si="18"/>
        <v>947176.4436</v>
      </c>
      <c r="AS65" s="74">
        <f t="shared" si="19"/>
        <v>947176.4436</v>
      </c>
      <c r="AT65" s="74"/>
      <c r="AU65" s="81"/>
      <c r="AV65" s="81"/>
      <c r="AW65" s="81"/>
      <c r="AX65" s="81"/>
      <c r="AY65" s="82"/>
      <c r="AZ65" s="74"/>
      <c r="BA65" s="83"/>
      <c r="BC65" s="83"/>
      <c r="BD65" s="83"/>
      <c r="BH65" s="83"/>
      <c r="BI65" s="83"/>
      <c r="BJ65" s="83"/>
      <c r="BK65" s="83"/>
      <c r="BL65" s="83"/>
    </row>
    <row r="66" spans="1:64" x14ac:dyDescent="0.15">
      <c r="A66" s="28" t="s">
        <v>20</v>
      </c>
      <c r="B66" s="28"/>
      <c r="C66" s="56"/>
      <c r="D66" s="56"/>
      <c r="E66" s="56"/>
      <c r="F66" s="26">
        <v>5</v>
      </c>
      <c r="G66" s="69">
        <v>100</v>
      </c>
      <c r="H66" s="28">
        <v>40</v>
      </c>
      <c r="I66" s="21" t="s">
        <v>57</v>
      </c>
      <c r="J66" s="70"/>
      <c r="K66" s="69">
        <v>864.04</v>
      </c>
      <c r="L66" s="71"/>
      <c r="M66" s="72"/>
      <c r="N66" s="69">
        <v>104</v>
      </c>
      <c r="O66" s="73">
        <f t="shared" si="3"/>
        <v>0.12036479792602195</v>
      </c>
      <c r="P66" s="73">
        <f t="shared" si="4"/>
        <v>0</v>
      </c>
      <c r="Q66" s="74">
        <f t="shared" si="5"/>
        <v>0</v>
      </c>
      <c r="R66" s="74">
        <f t="shared" si="20"/>
        <v>0</v>
      </c>
      <c r="S66" s="69">
        <v>15</v>
      </c>
      <c r="T66" s="75">
        <f t="shared" si="6"/>
        <v>31.2</v>
      </c>
      <c r="U66" s="33">
        <f t="shared" si="7"/>
        <v>897.49</v>
      </c>
      <c r="V66" s="69">
        <v>859125944</v>
      </c>
      <c r="W66" s="69">
        <v>5166</v>
      </c>
      <c r="X66" s="44">
        <f t="shared" si="8"/>
        <v>166303.9</v>
      </c>
      <c r="Y66" s="76">
        <f t="shared" si="9"/>
        <v>0.89075400000000005</v>
      </c>
      <c r="Z66" s="69">
        <v>93385</v>
      </c>
      <c r="AA66" s="76">
        <f t="shared" si="10"/>
        <v>0.81098800000000004</v>
      </c>
      <c r="AB66" s="76">
        <f t="shared" si="11"/>
        <v>0.13317599999999999</v>
      </c>
      <c r="AC66" s="77">
        <f t="shared" si="12"/>
        <v>0.13317599999999999</v>
      </c>
      <c r="AD66" s="78">
        <f t="shared" si="21"/>
        <v>0</v>
      </c>
      <c r="AE66" s="79">
        <f t="shared" si="22"/>
        <v>0.13317599999999999</v>
      </c>
      <c r="AF66" s="69">
        <v>0</v>
      </c>
      <c r="AG66" s="69">
        <v>0</v>
      </c>
      <c r="AH66" s="33">
        <f t="shared" si="13"/>
        <v>0</v>
      </c>
      <c r="AI66" s="41">
        <f t="shared" si="14"/>
        <v>0</v>
      </c>
      <c r="AJ66" s="41">
        <f t="shared" si="15"/>
        <v>1377516</v>
      </c>
      <c r="AK66" s="41">
        <f t="shared" si="16"/>
        <v>1377516</v>
      </c>
      <c r="AL66" s="41">
        <f t="shared" si="23"/>
        <v>1377516</v>
      </c>
      <c r="AM66" s="74">
        <v>1439845</v>
      </c>
      <c r="AN66" s="41">
        <f t="shared" si="24"/>
        <v>62329</v>
      </c>
      <c r="AO66" s="80" t="str">
        <f t="shared" si="25"/>
        <v>No</v>
      </c>
      <c r="AP66" s="74">
        <v>1439284</v>
      </c>
      <c r="AQ66" s="74">
        <f t="shared" si="17"/>
        <v>5192.0056999999997</v>
      </c>
      <c r="AR66" s="74">
        <f t="shared" si="18"/>
        <v>1434091.9942999999</v>
      </c>
      <c r="AS66" s="74">
        <f t="shared" si="19"/>
        <v>1434091.9942999999</v>
      </c>
      <c r="AT66" s="74"/>
      <c r="AU66" s="81"/>
      <c r="AV66" s="81"/>
      <c r="AW66" s="81"/>
      <c r="AX66" s="81"/>
      <c r="AY66" s="82"/>
      <c r="AZ66" s="74"/>
      <c r="BA66" s="83"/>
      <c r="BC66" s="83"/>
      <c r="BD66" s="83"/>
      <c r="BH66" s="83"/>
      <c r="BI66" s="83"/>
      <c r="BJ66" s="83"/>
      <c r="BK66" s="83"/>
      <c r="BL66" s="83"/>
    </row>
    <row r="67" spans="1:64" x14ac:dyDescent="0.15">
      <c r="A67" s="28" t="s">
        <v>14</v>
      </c>
      <c r="B67" s="28"/>
      <c r="C67" s="56"/>
      <c r="D67" s="56"/>
      <c r="E67" s="56"/>
      <c r="F67" s="26">
        <v>5</v>
      </c>
      <c r="G67" s="69">
        <v>88</v>
      </c>
      <c r="H67" s="28">
        <v>41</v>
      </c>
      <c r="I67" s="21" t="s">
        <v>58</v>
      </c>
      <c r="J67" s="70"/>
      <c r="K67" s="69">
        <v>1029.6099999999999</v>
      </c>
      <c r="L67" s="71"/>
      <c r="M67" s="72"/>
      <c r="N67" s="69">
        <v>264</v>
      </c>
      <c r="O67" s="73">
        <f t="shared" si="3"/>
        <v>0.25640776604733834</v>
      </c>
      <c r="P67" s="73">
        <f t="shared" si="4"/>
        <v>0</v>
      </c>
      <c r="Q67" s="74">
        <f t="shared" si="5"/>
        <v>0</v>
      </c>
      <c r="R67" s="74">
        <f t="shared" si="20"/>
        <v>0</v>
      </c>
      <c r="S67" s="69">
        <v>3</v>
      </c>
      <c r="T67" s="75">
        <f t="shared" si="6"/>
        <v>79.2</v>
      </c>
      <c r="U67" s="33">
        <f t="shared" si="7"/>
        <v>1109.26</v>
      </c>
      <c r="V67" s="69">
        <v>1238061128.6700001</v>
      </c>
      <c r="W67" s="69">
        <v>9036</v>
      </c>
      <c r="X67" s="44">
        <f t="shared" si="8"/>
        <v>137014.29</v>
      </c>
      <c r="Y67" s="76">
        <f t="shared" si="9"/>
        <v>0.733873</v>
      </c>
      <c r="Z67" s="69">
        <v>78177</v>
      </c>
      <c r="AA67" s="76">
        <f t="shared" si="10"/>
        <v>0.67891699999999999</v>
      </c>
      <c r="AB67" s="76">
        <f t="shared" si="11"/>
        <v>0.28261399999999998</v>
      </c>
      <c r="AC67" s="77">
        <f t="shared" si="12"/>
        <v>0.28261399999999998</v>
      </c>
      <c r="AD67" s="78">
        <f t="shared" si="21"/>
        <v>0</v>
      </c>
      <c r="AE67" s="79">
        <f t="shared" si="22"/>
        <v>0.28261399999999998</v>
      </c>
      <c r="AF67" s="69">
        <v>0</v>
      </c>
      <c r="AG67" s="69">
        <v>0</v>
      </c>
      <c r="AH67" s="33">
        <f t="shared" si="13"/>
        <v>0</v>
      </c>
      <c r="AI67" s="41">
        <f t="shared" si="14"/>
        <v>0</v>
      </c>
      <c r="AJ67" s="41">
        <f t="shared" si="15"/>
        <v>3613000</v>
      </c>
      <c r="AK67" s="41">
        <f t="shared" si="16"/>
        <v>3613000</v>
      </c>
      <c r="AL67" s="41">
        <f t="shared" si="23"/>
        <v>3613000</v>
      </c>
      <c r="AM67" s="74">
        <v>3686134</v>
      </c>
      <c r="AN67" s="41">
        <f t="shared" si="24"/>
        <v>73134</v>
      </c>
      <c r="AO67" s="80" t="str">
        <f t="shared" si="25"/>
        <v>No</v>
      </c>
      <c r="AP67" s="74">
        <v>3562049</v>
      </c>
      <c r="AQ67" s="74">
        <f t="shared" si="17"/>
        <v>6092.0622000000003</v>
      </c>
      <c r="AR67" s="74">
        <f t="shared" si="18"/>
        <v>3555956.9378</v>
      </c>
      <c r="AS67" s="74">
        <f t="shared" si="19"/>
        <v>3555956.9378</v>
      </c>
      <c r="AT67" s="74"/>
      <c r="AU67" s="81"/>
      <c r="AV67" s="81"/>
      <c r="AW67" s="81"/>
      <c r="AX67" s="81"/>
      <c r="AY67" s="82"/>
      <c r="AZ67" s="74"/>
      <c r="BA67" s="83"/>
      <c r="BC67" s="83"/>
      <c r="BD67" s="83"/>
      <c r="BH67" s="83"/>
      <c r="BI67" s="83"/>
      <c r="BJ67" s="83"/>
      <c r="BK67" s="83"/>
      <c r="BL67" s="83"/>
    </row>
    <row r="68" spans="1:64" x14ac:dyDescent="0.15">
      <c r="A68" s="28" t="s">
        <v>20</v>
      </c>
      <c r="B68" s="28"/>
      <c r="C68" s="56"/>
      <c r="D68" s="56"/>
      <c r="E68" s="56"/>
      <c r="F68" s="26">
        <v>6</v>
      </c>
      <c r="G68" s="69">
        <v>86</v>
      </c>
      <c r="H68" s="28">
        <v>42</v>
      </c>
      <c r="I68" s="21" t="s">
        <v>59</v>
      </c>
      <c r="J68" s="70"/>
      <c r="K68" s="69">
        <v>1884.58</v>
      </c>
      <c r="L68" s="71"/>
      <c r="M68" s="72"/>
      <c r="N68" s="69">
        <v>379</v>
      </c>
      <c r="O68" s="73">
        <f t="shared" si="3"/>
        <v>0.20110581668063973</v>
      </c>
      <c r="P68" s="73">
        <f t="shared" si="4"/>
        <v>0</v>
      </c>
      <c r="Q68" s="74">
        <f t="shared" si="5"/>
        <v>0</v>
      </c>
      <c r="R68" s="74">
        <f t="shared" si="20"/>
        <v>0</v>
      </c>
      <c r="S68" s="69">
        <v>6</v>
      </c>
      <c r="T68" s="75">
        <f t="shared" si="6"/>
        <v>113.7</v>
      </c>
      <c r="U68" s="33">
        <f t="shared" si="7"/>
        <v>1999.18</v>
      </c>
      <c r="V68" s="69">
        <v>1637683682</v>
      </c>
      <c r="W68" s="69">
        <v>12901</v>
      </c>
      <c r="X68" s="44">
        <f t="shared" si="8"/>
        <v>126942.38</v>
      </c>
      <c r="Y68" s="76">
        <f t="shared" si="9"/>
        <v>0.67992600000000003</v>
      </c>
      <c r="Z68" s="69">
        <v>99104</v>
      </c>
      <c r="AA68" s="76">
        <f t="shared" si="10"/>
        <v>0.86065400000000003</v>
      </c>
      <c r="AB68" s="76">
        <f t="shared" si="11"/>
        <v>0.26585599999999998</v>
      </c>
      <c r="AC68" s="77">
        <f t="shared" si="12"/>
        <v>0.26585599999999998</v>
      </c>
      <c r="AD68" s="78">
        <f t="shared" si="21"/>
        <v>0</v>
      </c>
      <c r="AE68" s="79">
        <f t="shared" si="22"/>
        <v>0.26585599999999998</v>
      </c>
      <c r="AF68" s="69">
        <v>0</v>
      </c>
      <c r="AG68" s="69">
        <v>0</v>
      </c>
      <c r="AH68" s="33">
        <f t="shared" si="13"/>
        <v>0</v>
      </c>
      <c r="AI68" s="41">
        <f t="shared" si="14"/>
        <v>0</v>
      </c>
      <c r="AJ68" s="41">
        <f t="shared" si="15"/>
        <v>6125468</v>
      </c>
      <c r="AK68" s="41">
        <f t="shared" si="16"/>
        <v>6125468</v>
      </c>
      <c r="AL68" s="41">
        <f t="shared" si="23"/>
        <v>6125468</v>
      </c>
      <c r="AM68" s="74">
        <v>7538993</v>
      </c>
      <c r="AN68" s="41">
        <f t="shared" si="24"/>
        <v>1413525</v>
      </c>
      <c r="AO68" s="80" t="str">
        <f t="shared" si="25"/>
        <v>No</v>
      </c>
      <c r="AP68" s="74">
        <v>7020522</v>
      </c>
      <c r="AQ68" s="74">
        <f t="shared" si="17"/>
        <v>117746.63249999999</v>
      </c>
      <c r="AR68" s="74">
        <f t="shared" si="18"/>
        <v>6902775.3674999997</v>
      </c>
      <c r="AS68" s="74">
        <f t="shared" si="19"/>
        <v>6902775.3674999997</v>
      </c>
      <c r="AT68" s="74"/>
      <c r="AU68" s="81"/>
      <c r="AV68" s="81"/>
      <c r="AW68" s="81"/>
      <c r="AX68" s="81"/>
      <c r="AY68" s="82"/>
      <c r="AZ68" s="74"/>
      <c r="BA68" s="83"/>
      <c r="BC68" s="83"/>
      <c r="BD68" s="83"/>
      <c r="BH68" s="83"/>
      <c r="BI68" s="83"/>
      <c r="BJ68" s="83"/>
      <c r="BK68" s="83"/>
      <c r="BL68" s="83"/>
    </row>
    <row r="69" spans="1:64" x14ac:dyDescent="0.15">
      <c r="A69" s="28" t="s">
        <v>12</v>
      </c>
      <c r="B69" s="28">
        <v>1</v>
      </c>
      <c r="C69" s="56">
        <v>1</v>
      </c>
      <c r="D69" s="56">
        <v>0</v>
      </c>
      <c r="E69" s="56">
        <v>1</v>
      </c>
      <c r="F69" s="26">
        <v>10</v>
      </c>
      <c r="G69" s="69">
        <v>8</v>
      </c>
      <c r="H69" s="28">
        <v>43</v>
      </c>
      <c r="I69" s="21" t="s">
        <v>60</v>
      </c>
      <c r="J69" s="70"/>
      <c r="K69" s="69">
        <v>8115.49</v>
      </c>
      <c r="L69" s="85"/>
      <c r="M69" s="72"/>
      <c r="N69" s="69">
        <v>5191</v>
      </c>
      <c r="O69" s="73">
        <f t="shared" si="3"/>
        <v>0.63964098286117044</v>
      </c>
      <c r="P69" s="73">
        <f t="shared" si="4"/>
        <v>0</v>
      </c>
      <c r="Q69" s="74">
        <f t="shared" si="5"/>
        <v>0</v>
      </c>
      <c r="R69" s="74">
        <f t="shared" si="20"/>
        <v>0</v>
      </c>
      <c r="S69" s="69">
        <v>1021</v>
      </c>
      <c r="T69" s="75">
        <f t="shared" si="6"/>
        <v>1557.3</v>
      </c>
      <c r="U69" s="33">
        <f t="shared" si="7"/>
        <v>9825.9399999999987</v>
      </c>
      <c r="V69" s="69">
        <v>4007909674</v>
      </c>
      <c r="W69" s="69">
        <v>50319</v>
      </c>
      <c r="X69" s="44">
        <f t="shared" si="8"/>
        <v>79650.03</v>
      </c>
      <c r="Y69" s="76">
        <f t="shared" si="9"/>
        <v>0.42662</v>
      </c>
      <c r="Z69" s="69">
        <v>52049</v>
      </c>
      <c r="AA69" s="76">
        <f t="shared" si="10"/>
        <v>0.45201200000000002</v>
      </c>
      <c r="AB69" s="76">
        <f t="shared" si="11"/>
        <v>0.56576199999999999</v>
      </c>
      <c r="AC69" s="77">
        <f t="shared" si="12"/>
        <v>0.56576199999999999</v>
      </c>
      <c r="AD69" s="78">
        <f t="shared" si="21"/>
        <v>0.05</v>
      </c>
      <c r="AE69" s="79">
        <f t="shared" si="22"/>
        <v>0.61576200000000003</v>
      </c>
      <c r="AF69" s="69">
        <v>0</v>
      </c>
      <c r="AG69" s="69">
        <v>0</v>
      </c>
      <c r="AH69" s="33">
        <f t="shared" si="13"/>
        <v>0</v>
      </c>
      <c r="AI69" s="41">
        <f t="shared" si="14"/>
        <v>0</v>
      </c>
      <c r="AJ69" s="41">
        <f t="shared" si="15"/>
        <v>69731326</v>
      </c>
      <c r="AK69" s="41">
        <f t="shared" si="16"/>
        <v>69731326</v>
      </c>
      <c r="AL69" s="41">
        <f t="shared" si="23"/>
        <v>69731326</v>
      </c>
      <c r="AM69" s="74">
        <v>49075156</v>
      </c>
      <c r="AN69" s="41">
        <f t="shared" si="24"/>
        <v>20656170</v>
      </c>
      <c r="AO69" s="80" t="str">
        <f t="shared" si="25"/>
        <v>Yes</v>
      </c>
      <c r="AP69" s="74">
        <v>52184081</v>
      </c>
      <c r="AQ69" s="74">
        <f t="shared" si="17"/>
        <v>2201947.7220000001</v>
      </c>
      <c r="AR69" s="74">
        <f t="shared" si="18"/>
        <v>54386028.722000003</v>
      </c>
      <c r="AS69" s="74">
        <f t="shared" si="19"/>
        <v>54386028.722000003</v>
      </c>
      <c r="AT69" s="74"/>
      <c r="AU69" s="81"/>
      <c r="AV69" s="81"/>
      <c r="AW69" s="81"/>
      <c r="AX69" s="81"/>
      <c r="AY69" s="82"/>
      <c r="AZ69" s="74"/>
      <c r="BA69" s="83"/>
      <c r="BC69" s="83"/>
      <c r="BD69" s="83"/>
      <c r="BH69" s="83"/>
      <c r="BI69" s="83"/>
      <c r="BJ69" s="83"/>
      <c r="BK69" s="83"/>
      <c r="BL69" s="83"/>
    </row>
    <row r="70" spans="1:64" x14ac:dyDescent="0.15">
      <c r="A70" s="28" t="s">
        <v>25</v>
      </c>
      <c r="B70" s="28"/>
      <c r="C70" s="56">
        <v>1</v>
      </c>
      <c r="D70" s="56">
        <v>1</v>
      </c>
      <c r="E70" s="56"/>
      <c r="F70" s="26">
        <v>9</v>
      </c>
      <c r="G70" s="69">
        <v>27</v>
      </c>
      <c r="H70" s="28">
        <v>44</v>
      </c>
      <c r="I70" s="21" t="s">
        <v>61</v>
      </c>
      <c r="J70" s="70"/>
      <c r="K70" s="69">
        <v>3247.8</v>
      </c>
      <c r="L70" s="85"/>
      <c r="M70" s="72"/>
      <c r="N70" s="69">
        <v>1800</v>
      </c>
      <c r="O70" s="73">
        <f t="shared" si="3"/>
        <v>0.55422131904673932</v>
      </c>
      <c r="P70" s="73">
        <f t="shared" si="4"/>
        <v>0</v>
      </c>
      <c r="Q70" s="74">
        <f t="shared" si="5"/>
        <v>0</v>
      </c>
      <c r="R70" s="74">
        <f t="shared" si="20"/>
        <v>0</v>
      </c>
      <c r="S70" s="69">
        <v>280</v>
      </c>
      <c r="T70" s="75">
        <f t="shared" si="6"/>
        <v>540</v>
      </c>
      <c r="U70" s="33">
        <f t="shared" si="7"/>
        <v>3829.8</v>
      </c>
      <c r="V70" s="69">
        <v>2896300695.6700001</v>
      </c>
      <c r="W70" s="69">
        <v>28857</v>
      </c>
      <c r="X70" s="44">
        <f t="shared" si="8"/>
        <v>100367.35</v>
      </c>
      <c r="Y70" s="76">
        <f t="shared" si="9"/>
        <v>0.53758600000000001</v>
      </c>
      <c r="Z70" s="69">
        <v>63051</v>
      </c>
      <c r="AA70" s="76">
        <f t="shared" si="10"/>
        <v>0.54755699999999996</v>
      </c>
      <c r="AB70" s="76">
        <f t="shared" si="11"/>
        <v>0.45942300000000003</v>
      </c>
      <c r="AC70" s="77">
        <f t="shared" si="12"/>
        <v>0.45942300000000003</v>
      </c>
      <c r="AD70" s="78">
        <f t="shared" si="21"/>
        <v>0</v>
      </c>
      <c r="AE70" s="79">
        <f t="shared" si="22"/>
        <v>0.45942300000000003</v>
      </c>
      <c r="AF70" s="69">
        <v>0</v>
      </c>
      <c r="AG70" s="69">
        <v>0</v>
      </c>
      <c r="AH70" s="33">
        <f t="shared" si="13"/>
        <v>0</v>
      </c>
      <c r="AI70" s="41">
        <f t="shared" si="14"/>
        <v>0</v>
      </c>
      <c r="AJ70" s="41">
        <f t="shared" si="15"/>
        <v>20278217</v>
      </c>
      <c r="AK70" s="41">
        <f t="shared" si="16"/>
        <v>20278217</v>
      </c>
      <c r="AL70" s="41">
        <f t="shared" si="23"/>
        <v>20278217</v>
      </c>
      <c r="AM70" s="74">
        <v>19595415</v>
      </c>
      <c r="AN70" s="41">
        <f t="shared" si="24"/>
        <v>682802</v>
      </c>
      <c r="AO70" s="80" t="str">
        <f t="shared" si="25"/>
        <v>Yes</v>
      </c>
      <c r="AP70" s="74">
        <v>19752616</v>
      </c>
      <c r="AQ70" s="74">
        <f t="shared" si="17"/>
        <v>72786.693199999994</v>
      </c>
      <c r="AR70" s="74">
        <f t="shared" si="18"/>
        <v>19825402.6932</v>
      </c>
      <c r="AS70" s="74">
        <f t="shared" si="19"/>
        <v>19825402.6932</v>
      </c>
      <c r="AT70" s="74"/>
      <c r="AU70" s="81"/>
      <c r="AV70" s="81"/>
      <c r="AW70" s="81"/>
      <c r="AX70" s="81"/>
      <c r="AY70" s="82"/>
      <c r="AZ70" s="74"/>
      <c r="BA70" s="83"/>
      <c r="BC70" s="83"/>
      <c r="BD70" s="83"/>
      <c r="BH70" s="83"/>
      <c r="BI70" s="83"/>
      <c r="BJ70" s="83"/>
      <c r="BK70" s="83"/>
      <c r="BL70" s="83"/>
    </row>
    <row r="71" spans="1:64" x14ac:dyDescent="0.15">
      <c r="A71" s="28" t="s">
        <v>20</v>
      </c>
      <c r="B71" s="28"/>
      <c r="C71" s="56"/>
      <c r="D71" s="56"/>
      <c r="E71" s="56"/>
      <c r="F71" s="26">
        <v>4</v>
      </c>
      <c r="G71" s="69">
        <v>103</v>
      </c>
      <c r="H71" s="28">
        <v>45</v>
      </c>
      <c r="I71" s="21" t="s">
        <v>62</v>
      </c>
      <c r="J71" s="70"/>
      <c r="K71" s="69">
        <v>2562.08</v>
      </c>
      <c r="L71" s="71"/>
      <c r="M71" s="72"/>
      <c r="N71" s="69">
        <v>605</v>
      </c>
      <c r="O71" s="73">
        <f t="shared" si="3"/>
        <v>0.23613626428526824</v>
      </c>
      <c r="P71" s="73">
        <f t="shared" si="4"/>
        <v>0</v>
      </c>
      <c r="Q71" s="74">
        <f t="shared" si="5"/>
        <v>0</v>
      </c>
      <c r="R71" s="74">
        <f t="shared" si="20"/>
        <v>0</v>
      </c>
      <c r="S71" s="69">
        <v>52</v>
      </c>
      <c r="T71" s="75">
        <f t="shared" si="6"/>
        <v>181.5</v>
      </c>
      <c r="U71" s="33">
        <f t="shared" si="7"/>
        <v>2751.38</v>
      </c>
      <c r="V71" s="69">
        <v>3177561302</v>
      </c>
      <c r="W71" s="69">
        <v>18789</v>
      </c>
      <c r="X71" s="44">
        <f t="shared" si="8"/>
        <v>169118.17</v>
      </c>
      <c r="Y71" s="76">
        <f t="shared" si="9"/>
        <v>0.90582799999999997</v>
      </c>
      <c r="Z71" s="69">
        <v>83590</v>
      </c>
      <c r="AA71" s="76">
        <f t="shared" si="10"/>
        <v>0.72592500000000004</v>
      </c>
      <c r="AB71" s="76">
        <f t="shared" si="11"/>
        <v>0.148143</v>
      </c>
      <c r="AC71" s="77">
        <f t="shared" si="12"/>
        <v>0.148143</v>
      </c>
      <c r="AD71" s="78">
        <f t="shared" si="21"/>
        <v>0</v>
      </c>
      <c r="AE71" s="79">
        <f t="shared" si="22"/>
        <v>0.148143</v>
      </c>
      <c r="AF71" s="69">
        <v>0</v>
      </c>
      <c r="AG71" s="69">
        <v>0</v>
      </c>
      <c r="AH71" s="33">
        <f t="shared" si="13"/>
        <v>0</v>
      </c>
      <c r="AI71" s="41">
        <f t="shared" si="14"/>
        <v>0</v>
      </c>
      <c r="AJ71" s="41">
        <f t="shared" si="15"/>
        <v>4697563</v>
      </c>
      <c r="AK71" s="41">
        <f t="shared" si="16"/>
        <v>4697563</v>
      </c>
      <c r="AL71" s="41">
        <f t="shared" si="23"/>
        <v>4697563</v>
      </c>
      <c r="AM71" s="74">
        <v>6918462</v>
      </c>
      <c r="AN71" s="41">
        <f t="shared" si="24"/>
        <v>2220899</v>
      </c>
      <c r="AO71" s="80" t="str">
        <f t="shared" si="25"/>
        <v>No</v>
      </c>
      <c r="AP71" s="74">
        <v>6261508</v>
      </c>
      <c r="AQ71" s="74">
        <f t="shared" si="17"/>
        <v>185000.8867</v>
      </c>
      <c r="AR71" s="74">
        <f t="shared" si="18"/>
        <v>6076507.1133000003</v>
      </c>
      <c r="AS71" s="74">
        <f t="shared" si="19"/>
        <v>6076507.1133000003</v>
      </c>
      <c r="AT71" s="74"/>
      <c r="AU71" s="81"/>
      <c r="AV71" s="81"/>
      <c r="AW71" s="81"/>
      <c r="AX71" s="81"/>
      <c r="AY71" s="82"/>
      <c r="AZ71" s="74"/>
      <c r="BA71" s="83"/>
      <c r="BC71" s="83"/>
      <c r="BD71" s="83"/>
      <c r="BH71" s="83"/>
      <c r="BI71" s="83"/>
      <c r="BJ71" s="83"/>
      <c r="BK71" s="83"/>
      <c r="BL71" s="83"/>
    </row>
    <row r="72" spans="1:64" x14ac:dyDescent="0.15">
      <c r="A72" s="28" t="s">
        <v>52</v>
      </c>
      <c r="B72" s="28"/>
      <c r="C72" s="56"/>
      <c r="D72" s="56"/>
      <c r="E72" s="56"/>
      <c r="F72" s="26">
        <v>1</v>
      </c>
      <c r="G72" s="69">
        <v>147</v>
      </c>
      <c r="H72" s="28">
        <v>46</v>
      </c>
      <c r="I72" s="21" t="s">
        <v>63</v>
      </c>
      <c r="J72" s="70"/>
      <c r="K72" s="69">
        <v>1274.17</v>
      </c>
      <c r="L72" s="71"/>
      <c r="M72" s="72"/>
      <c r="N72" s="69">
        <v>137</v>
      </c>
      <c r="O72" s="73">
        <f t="shared" si="3"/>
        <v>0.10752097443826177</v>
      </c>
      <c r="P72" s="73">
        <f t="shared" si="4"/>
        <v>0</v>
      </c>
      <c r="Q72" s="74">
        <f t="shared" si="5"/>
        <v>0</v>
      </c>
      <c r="R72" s="74">
        <f t="shared" si="20"/>
        <v>0</v>
      </c>
      <c r="S72" s="69">
        <v>19</v>
      </c>
      <c r="T72" s="75">
        <f t="shared" si="6"/>
        <v>41.1</v>
      </c>
      <c r="U72" s="33">
        <f t="shared" si="7"/>
        <v>1318.12</v>
      </c>
      <c r="V72" s="69">
        <v>1836512310.6700001</v>
      </c>
      <c r="W72" s="69">
        <v>7579</v>
      </c>
      <c r="X72" s="44">
        <f t="shared" si="8"/>
        <v>242315.91</v>
      </c>
      <c r="Y72" s="76">
        <f t="shared" si="9"/>
        <v>1.2978879999999999</v>
      </c>
      <c r="Z72" s="69">
        <v>136786</v>
      </c>
      <c r="AA72" s="76">
        <f t="shared" si="10"/>
        <v>1.1878979999999999</v>
      </c>
      <c r="AB72" s="76">
        <f t="shared" si="11"/>
        <v>-0.26489099999999999</v>
      </c>
      <c r="AC72" s="77">
        <f t="shared" si="12"/>
        <v>0.01</v>
      </c>
      <c r="AD72" s="78">
        <f t="shared" si="21"/>
        <v>0</v>
      </c>
      <c r="AE72" s="79">
        <f t="shared" si="22"/>
        <v>0.01</v>
      </c>
      <c r="AF72" s="69">
        <v>413</v>
      </c>
      <c r="AG72" s="69">
        <v>4</v>
      </c>
      <c r="AH72" s="33">
        <f t="shared" si="13"/>
        <v>30.77</v>
      </c>
      <c r="AI72" s="41">
        <f t="shared" si="14"/>
        <v>12708</v>
      </c>
      <c r="AJ72" s="41">
        <f t="shared" si="15"/>
        <v>151913</v>
      </c>
      <c r="AK72" s="41">
        <f t="shared" si="16"/>
        <v>164621</v>
      </c>
      <c r="AL72" s="41">
        <f t="shared" si="23"/>
        <v>164621</v>
      </c>
      <c r="AM72" s="74">
        <v>177907</v>
      </c>
      <c r="AN72" s="41">
        <f t="shared" si="24"/>
        <v>13286</v>
      </c>
      <c r="AO72" s="80" t="str">
        <f t="shared" si="25"/>
        <v>No</v>
      </c>
      <c r="AP72" s="74">
        <v>173187</v>
      </c>
      <c r="AQ72" s="74">
        <f t="shared" si="17"/>
        <v>1106.7238</v>
      </c>
      <c r="AR72" s="74">
        <f t="shared" si="18"/>
        <v>172080.27619999999</v>
      </c>
      <c r="AS72" s="74">
        <f t="shared" si="19"/>
        <v>172080.27619999999</v>
      </c>
      <c r="AT72" s="74"/>
      <c r="AU72" s="81"/>
      <c r="AV72" s="81"/>
      <c r="AW72" s="81"/>
      <c r="AX72" s="81"/>
      <c r="AY72" s="82"/>
      <c r="AZ72" s="74"/>
      <c r="BA72" s="83"/>
      <c r="BC72" s="83"/>
      <c r="BD72" s="83"/>
      <c r="BH72" s="83"/>
      <c r="BI72" s="83"/>
      <c r="BJ72" s="83"/>
      <c r="BK72" s="83"/>
      <c r="BL72" s="83"/>
    </row>
    <row r="73" spans="1:64" x14ac:dyDescent="0.15">
      <c r="A73" s="28" t="s">
        <v>38</v>
      </c>
      <c r="B73" s="28"/>
      <c r="C73" s="56">
        <v>1</v>
      </c>
      <c r="D73" s="56">
        <v>1</v>
      </c>
      <c r="E73" s="56"/>
      <c r="F73" s="26">
        <v>8</v>
      </c>
      <c r="G73" s="69">
        <v>37</v>
      </c>
      <c r="H73" s="28">
        <v>47</v>
      </c>
      <c r="I73" s="21" t="s">
        <v>64</v>
      </c>
      <c r="J73" s="70"/>
      <c r="K73" s="69">
        <v>1129.03</v>
      </c>
      <c r="L73" s="85"/>
      <c r="M73" s="72"/>
      <c r="N73" s="69">
        <v>583</v>
      </c>
      <c r="O73" s="73">
        <f t="shared" si="3"/>
        <v>0.51637246131635117</v>
      </c>
      <c r="P73" s="73">
        <f t="shared" si="4"/>
        <v>0</v>
      </c>
      <c r="Q73" s="74">
        <f t="shared" si="5"/>
        <v>0</v>
      </c>
      <c r="R73" s="74">
        <f t="shared" si="20"/>
        <v>0</v>
      </c>
      <c r="S73" s="69">
        <v>69</v>
      </c>
      <c r="T73" s="75">
        <f t="shared" si="6"/>
        <v>174.9</v>
      </c>
      <c r="U73" s="33">
        <f t="shared" si="7"/>
        <v>1314.28</v>
      </c>
      <c r="V73" s="69">
        <v>1363481764.6700001</v>
      </c>
      <c r="W73" s="69">
        <v>11395</v>
      </c>
      <c r="X73" s="44">
        <f t="shared" si="8"/>
        <v>119656.14</v>
      </c>
      <c r="Y73" s="76">
        <f t="shared" si="9"/>
        <v>0.64090000000000003</v>
      </c>
      <c r="Z73" s="69">
        <v>75056</v>
      </c>
      <c r="AA73" s="76">
        <f t="shared" si="10"/>
        <v>0.65181299999999998</v>
      </c>
      <c r="AB73" s="76">
        <f t="shared" si="11"/>
        <v>0.35582599999999998</v>
      </c>
      <c r="AC73" s="77">
        <f t="shared" si="12"/>
        <v>0.35582599999999998</v>
      </c>
      <c r="AD73" s="78">
        <f t="shared" si="21"/>
        <v>0</v>
      </c>
      <c r="AE73" s="79">
        <f t="shared" si="22"/>
        <v>0.35582599999999998</v>
      </c>
      <c r="AF73" s="69">
        <v>0</v>
      </c>
      <c r="AG73" s="69">
        <v>0</v>
      </c>
      <c r="AH73" s="33">
        <f t="shared" si="13"/>
        <v>0</v>
      </c>
      <c r="AI73" s="41">
        <f t="shared" si="14"/>
        <v>0</v>
      </c>
      <c r="AJ73" s="41">
        <f t="shared" si="15"/>
        <v>5389724</v>
      </c>
      <c r="AK73" s="41">
        <f t="shared" si="16"/>
        <v>5389724</v>
      </c>
      <c r="AL73" s="41">
        <f t="shared" si="23"/>
        <v>5669122</v>
      </c>
      <c r="AM73" s="74">
        <v>5669122</v>
      </c>
      <c r="AN73" s="41">
        <f t="shared" si="24"/>
        <v>279398</v>
      </c>
      <c r="AO73" s="80" t="str">
        <f t="shared" si="25"/>
        <v>No</v>
      </c>
      <c r="AP73" s="74">
        <v>5669122</v>
      </c>
      <c r="AQ73" s="74">
        <f t="shared" si="17"/>
        <v>23273.8534</v>
      </c>
      <c r="AR73" s="74">
        <f t="shared" si="18"/>
        <v>5645848.1465999996</v>
      </c>
      <c r="AS73" s="74">
        <f t="shared" si="19"/>
        <v>5669122</v>
      </c>
      <c r="AT73" s="74"/>
      <c r="AU73" s="81"/>
      <c r="AV73" s="81"/>
      <c r="AW73" s="81"/>
      <c r="AX73" s="81"/>
      <c r="AY73" s="82"/>
      <c r="AZ73" s="74"/>
      <c r="BA73" s="83"/>
      <c r="BC73" s="83"/>
      <c r="BD73" s="83"/>
      <c r="BH73" s="83"/>
      <c r="BI73" s="83"/>
      <c r="BJ73" s="83"/>
      <c r="BK73" s="83"/>
      <c r="BL73" s="83"/>
    </row>
    <row r="74" spans="1:64" x14ac:dyDescent="0.15">
      <c r="A74" s="28" t="s">
        <v>10</v>
      </c>
      <c r="B74" s="28"/>
      <c r="C74" s="56"/>
      <c r="D74" s="56"/>
      <c r="E74" s="56"/>
      <c r="F74" s="26">
        <v>7</v>
      </c>
      <c r="G74" s="69">
        <v>78</v>
      </c>
      <c r="H74" s="28">
        <v>48</v>
      </c>
      <c r="I74" s="21" t="s">
        <v>65</v>
      </c>
      <c r="J74" s="70"/>
      <c r="K74" s="69">
        <v>2699.31</v>
      </c>
      <c r="L74" s="71"/>
      <c r="M74" s="72"/>
      <c r="N74" s="69">
        <v>397</v>
      </c>
      <c r="O74" s="73">
        <f t="shared" si="3"/>
        <v>0.14707462277396816</v>
      </c>
      <c r="P74" s="73">
        <f t="shared" si="4"/>
        <v>0</v>
      </c>
      <c r="Q74" s="74">
        <f t="shared" si="5"/>
        <v>0</v>
      </c>
      <c r="R74" s="74">
        <f t="shared" si="20"/>
        <v>0</v>
      </c>
      <c r="S74" s="69">
        <v>48</v>
      </c>
      <c r="T74" s="75">
        <f t="shared" si="6"/>
        <v>119.1</v>
      </c>
      <c r="U74" s="33">
        <f t="shared" si="7"/>
        <v>2825.6099999999997</v>
      </c>
      <c r="V74" s="69">
        <v>1961580379</v>
      </c>
      <c r="W74" s="69">
        <v>16195</v>
      </c>
      <c r="X74" s="44">
        <f t="shared" si="8"/>
        <v>121122.59</v>
      </c>
      <c r="Y74" s="76">
        <f t="shared" si="9"/>
        <v>0.64875499999999997</v>
      </c>
      <c r="Z74" s="69">
        <v>82507</v>
      </c>
      <c r="AA74" s="76">
        <f t="shared" si="10"/>
        <v>0.71652000000000005</v>
      </c>
      <c r="AB74" s="76">
        <f t="shared" si="11"/>
        <v>0.33091599999999999</v>
      </c>
      <c r="AC74" s="77">
        <f t="shared" si="12"/>
        <v>0.33091599999999999</v>
      </c>
      <c r="AD74" s="78">
        <f t="shared" si="21"/>
        <v>0</v>
      </c>
      <c r="AE74" s="79">
        <f t="shared" si="22"/>
        <v>0.33091599999999999</v>
      </c>
      <c r="AF74" s="69">
        <v>0</v>
      </c>
      <c r="AG74" s="69">
        <v>0</v>
      </c>
      <c r="AH74" s="33">
        <f t="shared" si="13"/>
        <v>0</v>
      </c>
      <c r="AI74" s="41">
        <f t="shared" si="14"/>
        <v>0</v>
      </c>
      <c r="AJ74" s="41">
        <f t="shared" si="15"/>
        <v>10776331</v>
      </c>
      <c r="AK74" s="41">
        <f t="shared" si="16"/>
        <v>10776331</v>
      </c>
      <c r="AL74" s="41">
        <f t="shared" si="23"/>
        <v>10776331</v>
      </c>
      <c r="AM74" s="74">
        <v>9684435</v>
      </c>
      <c r="AN74" s="41">
        <f t="shared" si="24"/>
        <v>1091896</v>
      </c>
      <c r="AO74" s="80" t="str">
        <f t="shared" si="25"/>
        <v>Yes</v>
      </c>
      <c r="AP74" s="74">
        <v>9830496</v>
      </c>
      <c r="AQ74" s="74">
        <f t="shared" si="17"/>
        <v>116396.1136</v>
      </c>
      <c r="AR74" s="74">
        <f t="shared" si="18"/>
        <v>9946892.1136000007</v>
      </c>
      <c r="AS74" s="74">
        <f t="shared" si="19"/>
        <v>9946892.1136000007</v>
      </c>
      <c r="AT74" s="74"/>
      <c r="AU74" s="81"/>
      <c r="AV74" s="81"/>
      <c r="AW74" s="81"/>
      <c r="AX74" s="81"/>
      <c r="AY74" s="82"/>
      <c r="AZ74" s="74"/>
      <c r="BA74" s="83"/>
      <c r="BC74" s="83"/>
      <c r="BD74" s="83"/>
      <c r="BH74" s="83"/>
      <c r="BI74" s="83"/>
      <c r="BJ74" s="83"/>
      <c r="BK74" s="83"/>
      <c r="BL74" s="83"/>
    </row>
    <row r="75" spans="1:64" x14ac:dyDescent="0.15">
      <c r="A75" s="28" t="s">
        <v>38</v>
      </c>
      <c r="B75" s="28"/>
      <c r="C75" s="56"/>
      <c r="D75" s="56"/>
      <c r="E75" s="56"/>
      <c r="F75" s="26">
        <v>9</v>
      </c>
      <c r="G75" s="69">
        <v>35</v>
      </c>
      <c r="H75" s="28">
        <v>49</v>
      </c>
      <c r="I75" s="21" t="s">
        <v>66</v>
      </c>
      <c r="J75" s="70"/>
      <c r="K75" s="69">
        <v>5360.8</v>
      </c>
      <c r="L75" s="85"/>
      <c r="M75" s="72"/>
      <c r="N75" s="69">
        <v>2500</v>
      </c>
      <c r="O75" s="73">
        <f t="shared" si="3"/>
        <v>0.46634830622295176</v>
      </c>
      <c r="P75" s="73">
        <f t="shared" si="4"/>
        <v>0</v>
      </c>
      <c r="Q75" s="74">
        <f t="shared" si="5"/>
        <v>0</v>
      </c>
      <c r="R75" s="74">
        <f t="shared" si="20"/>
        <v>0</v>
      </c>
      <c r="S75" s="69">
        <v>131</v>
      </c>
      <c r="T75" s="75">
        <f t="shared" si="6"/>
        <v>750</v>
      </c>
      <c r="U75" s="33">
        <f t="shared" si="7"/>
        <v>6130.45</v>
      </c>
      <c r="V75" s="69">
        <v>4201118816</v>
      </c>
      <c r="W75" s="69">
        <v>44585</v>
      </c>
      <c r="X75" s="44">
        <f t="shared" si="8"/>
        <v>94227.18</v>
      </c>
      <c r="Y75" s="76">
        <f t="shared" si="9"/>
        <v>0.50469799999999998</v>
      </c>
      <c r="Z75" s="69">
        <v>73494</v>
      </c>
      <c r="AA75" s="76">
        <f t="shared" si="10"/>
        <v>0.63824800000000004</v>
      </c>
      <c r="AB75" s="76">
        <f t="shared" si="11"/>
        <v>0.455237</v>
      </c>
      <c r="AC75" s="77">
        <f t="shared" si="12"/>
        <v>0.455237</v>
      </c>
      <c r="AD75" s="78">
        <f t="shared" si="21"/>
        <v>0</v>
      </c>
      <c r="AE75" s="79">
        <f t="shared" si="22"/>
        <v>0.455237</v>
      </c>
      <c r="AF75" s="69">
        <v>0</v>
      </c>
      <c r="AG75" s="69">
        <v>0</v>
      </c>
      <c r="AH75" s="33">
        <f t="shared" si="13"/>
        <v>0</v>
      </c>
      <c r="AI75" s="41">
        <f t="shared" si="14"/>
        <v>0</v>
      </c>
      <c r="AJ75" s="41">
        <f t="shared" si="15"/>
        <v>32164058</v>
      </c>
      <c r="AK75" s="41">
        <f t="shared" si="16"/>
        <v>32164058</v>
      </c>
      <c r="AL75" s="41">
        <f t="shared" si="23"/>
        <v>32164058</v>
      </c>
      <c r="AM75" s="74">
        <v>28585010</v>
      </c>
      <c r="AN75" s="41">
        <f t="shared" si="24"/>
        <v>3579048</v>
      </c>
      <c r="AO75" s="80" t="str">
        <f t="shared" si="25"/>
        <v>Yes</v>
      </c>
      <c r="AP75" s="74">
        <v>29169999</v>
      </c>
      <c r="AQ75" s="74">
        <f t="shared" si="17"/>
        <v>381526.51679999998</v>
      </c>
      <c r="AR75" s="74">
        <f t="shared" si="18"/>
        <v>29551525.516800001</v>
      </c>
      <c r="AS75" s="74">
        <f t="shared" si="19"/>
        <v>29551525.516800001</v>
      </c>
      <c r="AT75" s="74"/>
      <c r="AU75" s="81"/>
      <c r="AV75" s="81"/>
      <c r="AW75" s="81"/>
      <c r="AX75" s="81"/>
      <c r="AY75" s="82"/>
      <c r="AZ75" s="74"/>
      <c r="BA75" s="83"/>
      <c r="BC75" s="83"/>
      <c r="BD75" s="83"/>
      <c r="BH75" s="83"/>
      <c r="BI75" s="83"/>
      <c r="BJ75" s="83"/>
      <c r="BK75" s="83"/>
      <c r="BL75" s="83"/>
    </row>
    <row r="76" spans="1:64" x14ac:dyDescent="0.15">
      <c r="A76" s="28" t="s">
        <v>10</v>
      </c>
      <c r="B76" s="28"/>
      <c r="C76" s="56"/>
      <c r="D76" s="56"/>
      <c r="E76" s="56"/>
      <c r="F76" s="26">
        <v>2</v>
      </c>
      <c r="G76" s="69">
        <v>149</v>
      </c>
      <c r="H76" s="28">
        <v>50</v>
      </c>
      <c r="I76" s="21" t="s">
        <v>67</v>
      </c>
      <c r="J76" s="70"/>
      <c r="K76" s="69">
        <v>659.97</v>
      </c>
      <c r="L76" s="71"/>
      <c r="M76" s="72"/>
      <c r="N76" s="69">
        <v>126</v>
      </c>
      <c r="O76" s="73">
        <f t="shared" si="3"/>
        <v>0.19091776898949953</v>
      </c>
      <c r="P76" s="73">
        <f t="shared" si="4"/>
        <v>0</v>
      </c>
      <c r="Q76" s="74">
        <f t="shared" si="5"/>
        <v>0</v>
      </c>
      <c r="R76" s="74">
        <f t="shared" si="20"/>
        <v>0</v>
      </c>
      <c r="S76" s="69">
        <v>14</v>
      </c>
      <c r="T76" s="75">
        <f t="shared" si="6"/>
        <v>37.799999999999997</v>
      </c>
      <c r="U76" s="33">
        <f t="shared" si="7"/>
        <v>699.87</v>
      </c>
      <c r="V76" s="69">
        <v>1536845778</v>
      </c>
      <c r="W76" s="69">
        <v>6588</v>
      </c>
      <c r="X76" s="44">
        <f t="shared" si="8"/>
        <v>233279.57</v>
      </c>
      <c r="Y76" s="76">
        <f t="shared" si="9"/>
        <v>1.2494879999999999</v>
      </c>
      <c r="Z76" s="69">
        <v>87857</v>
      </c>
      <c r="AA76" s="76">
        <f t="shared" si="10"/>
        <v>0.76298100000000002</v>
      </c>
      <c r="AB76" s="76">
        <f t="shared" si="11"/>
        <v>-0.103536</v>
      </c>
      <c r="AC76" s="77">
        <f t="shared" si="12"/>
        <v>0.01</v>
      </c>
      <c r="AD76" s="78">
        <f t="shared" si="21"/>
        <v>0</v>
      </c>
      <c r="AE76" s="79">
        <f t="shared" si="22"/>
        <v>0.01</v>
      </c>
      <c r="AF76" s="69">
        <v>348</v>
      </c>
      <c r="AG76" s="69">
        <v>6</v>
      </c>
      <c r="AH76" s="33">
        <f t="shared" si="13"/>
        <v>46.15</v>
      </c>
      <c r="AI76" s="41">
        <f t="shared" si="14"/>
        <v>16060</v>
      </c>
      <c r="AJ76" s="41">
        <f t="shared" si="15"/>
        <v>80660</v>
      </c>
      <c r="AK76" s="41">
        <f t="shared" si="16"/>
        <v>96720</v>
      </c>
      <c r="AL76" s="41">
        <f t="shared" si="23"/>
        <v>96720</v>
      </c>
      <c r="AM76" s="74">
        <v>105052</v>
      </c>
      <c r="AN76" s="41">
        <f t="shared" si="24"/>
        <v>8332</v>
      </c>
      <c r="AO76" s="80" t="str">
        <f t="shared" si="25"/>
        <v>No</v>
      </c>
      <c r="AP76" s="74">
        <v>104620</v>
      </c>
      <c r="AQ76" s="74">
        <f t="shared" si="17"/>
        <v>694.05560000000003</v>
      </c>
      <c r="AR76" s="74">
        <f t="shared" si="18"/>
        <v>103925.94439999999</v>
      </c>
      <c r="AS76" s="74">
        <f t="shared" si="19"/>
        <v>103925.94439999999</v>
      </c>
      <c r="AT76" s="74"/>
      <c r="AU76" s="81"/>
      <c r="AV76" s="81"/>
      <c r="AW76" s="81"/>
      <c r="AX76" s="81"/>
      <c r="AY76" s="82"/>
      <c r="AZ76" s="74"/>
      <c r="BA76" s="83"/>
      <c r="BC76" s="83"/>
      <c r="BD76" s="83"/>
      <c r="BH76" s="83"/>
      <c r="BI76" s="83"/>
      <c r="BJ76" s="83"/>
      <c r="BK76" s="83"/>
      <c r="BL76" s="83"/>
    </row>
    <row r="77" spans="1:64" x14ac:dyDescent="0.15">
      <c r="A77" s="28" t="s">
        <v>16</v>
      </c>
      <c r="B77" s="28"/>
      <c r="C77" s="56"/>
      <c r="D77" s="56"/>
      <c r="E77" s="56"/>
      <c r="F77" s="26">
        <v>2</v>
      </c>
      <c r="G77" s="69">
        <v>148</v>
      </c>
      <c r="H77" s="28">
        <v>51</v>
      </c>
      <c r="I77" s="21" t="s">
        <v>68</v>
      </c>
      <c r="J77" s="70"/>
      <c r="K77" s="69">
        <v>9669.85</v>
      </c>
      <c r="L77" s="71"/>
      <c r="M77" s="72"/>
      <c r="N77" s="69">
        <v>1553</v>
      </c>
      <c r="O77" s="73">
        <f t="shared" si="3"/>
        <v>0.16060228442013061</v>
      </c>
      <c r="P77" s="73">
        <f t="shared" si="4"/>
        <v>0</v>
      </c>
      <c r="Q77" s="74">
        <f t="shared" si="5"/>
        <v>0</v>
      </c>
      <c r="R77" s="74">
        <f t="shared" si="20"/>
        <v>0</v>
      </c>
      <c r="S77" s="69">
        <v>243</v>
      </c>
      <c r="T77" s="75">
        <f t="shared" si="6"/>
        <v>465.9</v>
      </c>
      <c r="U77" s="33">
        <f t="shared" si="7"/>
        <v>10172.200000000001</v>
      </c>
      <c r="V77" s="69">
        <v>15957220183.33</v>
      </c>
      <c r="W77" s="69">
        <v>62105</v>
      </c>
      <c r="X77" s="44">
        <f t="shared" si="8"/>
        <v>256939.38</v>
      </c>
      <c r="Y77" s="76">
        <f t="shared" si="9"/>
        <v>1.376214</v>
      </c>
      <c r="Z77" s="69">
        <v>127746</v>
      </c>
      <c r="AA77" s="76">
        <f t="shared" si="10"/>
        <v>1.1093919999999999</v>
      </c>
      <c r="AB77" s="76">
        <f t="shared" si="11"/>
        <v>-0.29616700000000001</v>
      </c>
      <c r="AC77" s="77">
        <f t="shared" si="12"/>
        <v>0.01</v>
      </c>
      <c r="AD77" s="78">
        <f t="shared" si="21"/>
        <v>0</v>
      </c>
      <c r="AE77" s="79">
        <f t="shared" si="22"/>
        <v>0.01</v>
      </c>
      <c r="AF77" s="69">
        <v>0</v>
      </c>
      <c r="AG77" s="69">
        <v>0</v>
      </c>
      <c r="AH77" s="33">
        <f t="shared" si="13"/>
        <v>0</v>
      </c>
      <c r="AI77" s="41">
        <f t="shared" si="14"/>
        <v>0</v>
      </c>
      <c r="AJ77" s="41">
        <f t="shared" si="15"/>
        <v>1172346</v>
      </c>
      <c r="AK77" s="41">
        <f t="shared" si="16"/>
        <v>1172346</v>
      </c>
      <c r="AL77" s="41">
        <f t="shared" si="23"/>
        <v>1172346</v>
      </c>
      <c r="AM77" s="74">
        <v>1087165</v>
      </c>
      <c r="AN77" s="41">
        <f t="shared" si="24"/>
        <v>85181</v>
      </c>
      <c r="AO77" s="80" t="str">
        <f t="shared" si="25"/>
        <v>Yes</v>
      </c>
      <c r="AP77" s="74">
        <v>1102464</v>
      </c>
      <c r="AQ77" s="74">
        <f t="shared" si="17"/>
        <v>9080.2945999999993</v>
      </c>
      <c r="AR77" s="74">
        <f t="shared" si="18"/>
        <v>1111544.2945999999</v>
      </c>
      <c r="AS77" s="74">
        <f t="shared" si="19"/>
        <v>1111544.2945999999</v>
      </c>
      <c r="AT77" s="74"/>
      <c r="AU77" s="81"/>
      <c r="AV77" s="81"/>
      <c r="AW77" s="81"/>
      <c r="AX77" s="81"/>
      <c r="AY77" s="82"/>
      <c r="AZ77" s="74"/>
      <c r="BA77" s="83"/>
      <c r="BC77" s="83"/>
      <c r="BD77" s="83"/>
      <c r="BH77" s="83"/>
      <c r="BI77" s="83"/>
      <c r="BJ77" s="83"/>
      <c r="BK77" s="83"/>
      <c r="BL77" s="83"/>
    </row>
    <row r="78" spans="1:64" x14ac:dyDescent="0.15">
      <c r="A78" s="28" t="s">
        <v>16</v>
      </c>
      <c r="B78" s="28"/>
      <c r="C78" s="56"/>
      <c r="D78" s="56"/>
      <c r="E78" s="56"/>
      <c r="F78" s="26">
        <v>3</v>
      </c>
      <c r="G78" s="69">
        <v>142</v>
      </c>
      <c r="H78" s="28">
        <v>52</v>
      </c>
      <c r="I78" s="21" t="s">
        <v>69</v>
      </c>
      <c r="J78" s="70"/>
      <c r="K78" s="69">
        <v>4096.18</v>
      </c>
      <c r="L78" s="71"/>
      <c r="M78" s="72"/>
      <c r="N78" s="69">
        <v>634</v>
      </c>
      <c r="O78" s="73">
        <f t="shared" si="3"/>
        <v>0.15477835446684471</v>
      </c>
      <c r="P78" s="73">
        <f t="shared" si="4"/>
        <v>0</v>
      </c>
      <c r="Q78" s="74">
        <f t="shared" si="5"/>
        <v>0</v>
      </c>
      <c r="R78" s="74">
        <f t="shared" si="20"/>
        <v>0</v>
      </c>
      <c r="S78" s="69">
        <v>172</v>
      </c>
      <c r="T78" s="75">
        <f t="shared" si="6"/>
        <v>190.2</v>
      </c>
      <c r="U78" s="33">
        <f t="shared" si="7"/>
        <v>4312.18</v>
      </c>
      <c r="V78" s="69">
        <v>5348306743</v>
      </c>
      <c r="W78" s="69">
        <v>25572</v>
      </c>
      <c r="X78" s="44">
        <f t="shared" si="8"/>
        <v>209146.99</v>
      </c>
      <c r="Y78" s="76">
        <f t="shared" si="9"/>
        <v>1.1202289999999999</v>
      </c>
      <c r="Z78" s="69">
        <v>94785</v>
      </c>
      <c r="AA78" s="76">
        <f t="shared" si="10"/>
        <v>0.82314699999999996</v>
      </c>
      <c r="AB78" s="76">
        <f t="shared" si="11"/>
        <v>-3.1104E-2</v>
      </c>
      <c r="AC78" s="77">
        <f t="shared" si="12"/>
        <v>0.01</v>
      </c>
      <c r="AD78" s="78">
        <f t="shared" si="21"/>
        <v>0</v>
      </c>
      <c r="AE78" s="79">
        <f t="shared" si="22"/>
        <v>0.01</v>
      </c>
      <c r="AF78" s="69">
        <v>0</v>
      </c>
      <c r="AG78" s="69">
        <v>0</v>
      </c>
      <c r="AH78" s="33">
        <f t="shared" si="13"/>
        <v>0</v>
      </c>
      <c r="AI78" s="41">
        <f t="shared" si="14"/>
        <v>0</v>
      </c>
      <c r="AJ78" s="41">
        <f t="shared" si="15"/>
        <v>496979</v>
      </c>
      <c r="AK78" s="41">
        <f t="shared" si="16"/>
        <v>496979</v>
      </c>
      <c r="AL78" s="41">
        <f t="shared" si="23"/>
        <v>496979</v>
      </c>
      <c r="AM78" s="74">
        <v>1095080</v>
      </c>
      <c r="AN78" s="41">
        <f t="shared" si="24"/>
        <v>598101</v>
      </c>
      <c r="AO78" s="80" t="str">
        <f t="shared" si="25"/>
        <v>No</v>
      </c>
      <c r="AP78" s="74">
        <v>893279</v>
      </c>
      <c r="AQ78" s="74">
        <f t="shared" si="17"/>
        <v>49821.813300000002</v>
      </c>
      <c r="AR78" s="74">
        <f t="shared" si="18"/>
        <v>843457.18669999996</v>
      </c>
      <c r="AS78" s="74">
        <f t="shared" si="19"/>
        <v>843457.18669999996</v>
      </c>
      <c r="AT78" s="74"/>
      <c r="AU78" s="81"/>
      <c r="AV78" s="81"/>
      <c r="AW78" s="81"/>
      <c r="AX78" s="81"/>
      <c r="AY78" s="82"/>
      <c r="AZ78" s="74"/>
      <c r="BA78" s="83"/>
      <c r="BC78" s="83"/>
      <c r="BD78" s="83"/>
      <c r="BH78" s="83"/>
      <c r="BI78" s="83"/>
      <c r="BJ78" s="83"/>
      <c r="BK78" s="83"/>
      <c r="BL78" s="83"/>
    </row>
    <row r="79" spans="1:64" x14ac:dyDescent="0.15">
      <c r="A79" s="28" t="s">
        <v>14</v>
      </c>
      <c r="B79" s="28"/>
      <c r="C79" s="56"/>
      <c r="D79" s="56"/>
      <c r="E79" s="56"/>
      <c r="F79" s="26">
        <v>5</v>
      </c>
      <c r="G79" s="69">
        <v>97</v>
      </c>
      <c r="H79" s="28">
        <v>53</v>
      </c>
      <c r="I79" s="21" t="s">
        <v>70</v>
      </c>
      <c r="J79" s="70"/>
      <c r="K79" s="69">
        <v>222.8</v>
      </c>
      <c r="L79" s="71"/>
      <c r="M79" s="72"/>
      <c r="N79" s="69">
        <v>48</v>
      </c>
      <c r="O79" s="73">
        <f t="shared" si="3"/>
        <v>0.21543985637342908</v>
      </c>
      <c r="P79" s="73">
        <f t="shared" si="4"/>
        <v>0</v>
      </c>
      <c r="Q79" s="74">
        <f t="shared" si="5"/>
        <v>0</v>
      </c>
      <c r="R79" s="74">
        <f t="shared" si="20"/>
        <v>0</v>
      </c>
      <c r="S79" s="69">
        <v>1</v>
      </c>
      <c r="T79" s="75">
        <f t="shared" si="6"/>
        <v>14.4</v>
      </c>
      <c r="U79" s="33">
        <f t="shared" si="7"/>
        <v>237.35000000000002</v>
      </c>
      <c r="V79" s="69">
        <v>327674593.32999998</v>
      </c>
      <c r="W79" s="69">
        <v>1944</v>
      </c>
      <c r="X79" s="44">
        <f t="shared" si="8"/>
        <v>168556.89</v>
      </c>
      <c r="Y79" s="76">
        <f t="shared" si="9"/>
        <v>0.90282099999999998</v>
      </c>
      <c r="Z79" s="69">
        <v>92279</v>
      </c>
      <c r="AA79" s="76">
        <f t="shared" si="10"/>
        <v>0.80138399999999999</v>
      </c>
      <c r="AB79" s="76">
        <f t="shared" si="11"/>
        <v>0.12761</v>
      </c>
      <c r="AC79" s="77">
        <f t="shared" si="12"/>
        <v>0.12761</v>
      </c>
      <c r="AD79" s="78">
        <f t="shared" si="21"/>
        <v>0</v>
      </c>
      <c r="AE79" s="79">
        <f t="shared" si="22"/>
        <v>0.12761</v>
      </c>
      <c r="AF79" s="69">
        <v>0</v>
      </c>
      <c r="AG79" s="69">
        <v>0</v>
      </c>
      <c r="AH79" s="33">
        <f t="shared" si="13"/>
        <v>0</v>
      </c>
      <c r="AI79" s="41">
        <f t="shared" si="14"/>
        <v>0</v>
      </c>
      <c r="AJ79" s="41">
        <f t="shared" si="15"/>
        <v>349072</v>
      </c>
      <c r="AK79" s="41">
        <f t="shared" si="16"/>
        <v>349072</v>
      </c>
      <c r="AL79" s="41">
        <f t="shared" si="23"/>
        <v>349072</v>
      </c>
      <c r="AM79" s="74">
        <v>923278</v>
      </c>
      <c r="AN79" s="41">
        <f t="shared" si="24"/>
        <v>574206</v>
      </c>
      <c r="AO79" s="80" t="str">
        <f t="shared" si="25"/>
        <v>No</v>
      </c>
      <c r="AP79" s="74">
        <v>784087</v>
      </c>
      <c r="AQ79" s="74">
        <f t="shared" si="17"/>
        <v>47831.359799999998</v>
      </c>
      <c r="AR79" s="74">
        <f t="shared" si="18"/>
        <v>736255.64020000002</v>
      </c>
      <c r="AS79" s="74">
        <f t="shared" si="19"/>
        <v>736255.64020000002</v>
      </c>
      <c r="AT79" s="74"/>
      <c r="AU79" s="81"/>
      <c r="AV79" s="81"/>
      <c r="AW79" s="81"/>
      <c r="AX79" s="81"/>
      <c r="AY79" s="82"/>
      <c r="AZ79" s="74"/>
      <c r="BA79" s="83"/>
      <c r="BC79" s="83"/>
      <c r="BD79" s="83"/>
      <c r="BH79" s="83"/>
      <c r="BI79" s="83"/>
      <c r="BJ79" s="83"/>
      <c r="BK79" s="83"/>
      <c r="BL79" s="83"/>
    </row>
    <row r="80" spans="1:64" x14ac:dyDescent="0.15">
      <c r="A80" s="28" t="s">
        <v>16</v>
      </c>
      <c r="B80" s="28"/>
      <c r="C80" s="56"/>
      <c r="D80" s="56"/>
      <c r="E80" s="56"/>
      <c r="F80" s="26">
        <v>3</v>
      </c>
      <c r="G80" s="69">
        <v>136</v>
      </c>
      <c r="H80" s="28">
        <v>54</v>
      </c>
      <c r="I80" s="21" t="s">
        <v>71</v>
      </c>
      <c r="J80" s="70"/>
      <c r="K80" s="69">
        <v>5940.12</v>
      </c>
      <c r="L80" s="71"/>
      <c r="M80" s="72"/>
      <c r="N80" s="69">
        <v>781</v>
      </c>
      <c r="O80" s="73">
        <f t="shared" si="3"/>
        <v>0.13147882534359576</v>
      </c>
      <c r="P80" s="73">
        <f t="shared" si="4"/>
        <v>0</v>
      </c>
      <c r="Q80" s="74">
        <f t="shared" si="5"/>
        <v>0</v>
      </c>
      <c r="R80" s="74">
        <f t="shared" si="20"/>
        <v>0</v>
      </c>
      <c r="S80" s="69">
        <v>158</v>
      </c>
      <c r="T80" s="75">
        <f t="shared" si="6"/>
        <v>234.3</v>
      </c>
      <c r="U80" s="33">
        <f t="shared" si="7"/>
        <v>6198.12</v>
      </c>
      <c r="V80" s="69">
        <v>6031247290.6700001</v>
      </c>
      <c r="W80" s="69">
        <v>34575</v>
      </c>
      <c r="X80" s="44">
        <f t="shared" si="8"/>
        <v>174439.55</v>
      </c>
      <c r="Y80" s="76">
        <f t="shared" si="9"/>
        <v>0.93432999999999999</v>
      </c>
      <c r="Z80" s="69">
        <v>111645</v>
      </c>
      <c r="AA80" s="76">
        <f t="shared" si="10"/>
        <v>0.96956500000000001</v>
      </c>
      <c r="AB80" s="76">
        <f t="shared" si="11"/>
        <v>5.5100000000000003E-2</v>
      </c>
      <c r="AC80" s="77">
        <f t="shared" si="12"/>
        <v>5.5100000000000003E-2</v>
      </c>
      <c r="AD80" s="78">
        <f t="shared" si="21"/>
        <v>0</v>
      </c>
      <c r="AE80" s="79">
        <f t="shared" si="22"/>
        <v>5.5100000000000003E-2</v>
      </c>
      <c r="AF80" s="69">
        <v>0</v>
      </c>
      <c r="AG80" s="69">
        <v>0</v>
      </c>
      <c r="AH80" s="33">
        <f t="shared" si="13"/>
        <v>0</v>
      </c>
      <c r="AI80" s="41">
        <f t="shared" si="14"/>
        <v>0</v>
      </c>
      <c r="AJ80" s="41">
        <f t="shared" si="15"/>
        <v>3935977</v>
      </c>
      <c r="AK80" s="41">
        <f t="shared" si="16"/>
        <v>3935977</v>
      </c>
      <c r="AL80" s="41">
        <f t="shared" si="23"/>
        <v>3935977</v>
      </c>
      <c r="AM80" s="74">
        <v>6654380</v>
      </c>
      <c r="AN80" s="41">
        <f t="shared" si="24"/>
        <v>2718403</v>
      </c>
      <c r="AO80" s="80" t="str">
        <f t="shared" si="25"/>
        <v>No</v>
      </c>
      <c r="AP80" s="74">
        <v>5605704</v>
      </c>
      <c r="AQ80" s="74">
        <f t="shared" si="17"/>
        <v>226442.9699</v>
      </c>
      <c r="AR80" s="74">
        <f t="shared" si="18"/>
        <v>5379261.0301000001</v>
      </c>
      <c r="AS80" s="74">
        <f t="shared" si="19"/>
        <v>5379261.0301000001</v>
      </c>
      <c r="AT80" s="74"/>
      <c r="AU80" s="81"/>
      <c r="AV80" s="81"/>
      <c r="AW80" s="81"/>
      <c r="AX80" s="81"/>
      <c r="AY80" s="82"/>
      <c r="AZ80" s="74"/>
      <c r="BA80" s="83"/>
      <c r="BC80" s="83"/>
      <c r="BD80" s="83"/>
      <c r="BH80" s="83"/>
      <c r="BI80" s="83"/>
      <c r="BJ80" s="83"/>
      <c r="BK80" s="83"/>
      <c r="BL80" s="83"/>
    </row>
    <row r="81" spans="1:64" x14ac:dyDescent="0.15">
      <c r="A81" s="28" t="s">
        <v>14</v>
      </c>
      <c r="B81" s="28"/>
      <c r="C81" s="56"/>
      <c r="D81" s="56"/>
      <c r="E81" s="56"/>
      <c r="F81" s="26">
        <v>2</v>
      </c>
      <c r="G81" s="69">
        <v>143</v>
      </c>
      <c r="H81" s="28">
        <v>55</v>
      </c>
      <c r="I81" s="21" t="s">
        <v>72</v>
      </c>
      <c r="J81" s="70"/>
      <c r="K81" s="69">
        <v>349.69</v>
      </c>
      <c r="L81" s="71"/>
      <c r="M81" s="72"/>
      <c r="N81" s="69">
        <v>87</v>
      </c>
      <c r="O81" s="73">
        <f t="shared" si="3"/>
        <v>0.24879178701135291</v>
      </c>
      <c r="P81" s="73">
        <f t="shared" si="4"/>
        <v>0</v>
      </c>
      <c r="Q81" s="74">
        <f t="shared" si="5"/>
        <v>0</v>
      </c>
      <c r="R81" s="74">
        <f t="shared" si="20"/>
        <v>0</v>
      </c>
      <c r="S81" s="69">
        <v>6</v>
      </c>
      <c r="T81" s="75">
        <f t="shared" si="6"/>
        <v>26.1</v>
      </c>
      <c r="U81" s="33">
        <f t="shared" si="7"/>
        <v>376.69</v>
      </c>
      <c r="V81" s="69">
        <v>778299722.66999996</v>
      </c>
      <c r="W81" s="69">
        <v>2888</v>
      </c>
      <c r="X81" s="44">
        <f t="shared" si="8"/>
        <v>269494.36</v>
      </c>
      <c r="Y81" s="76">
        <f t="shared" si="9"/>
        <v>1.4434610000000001</v>
      </c>
      <c r="Z81" s="69">
        <v>96026</v>
      </c>
      <c r="AA81" s="76">
        <f t="shared" si="10"/>
        <v>0.833924</v>
      </c>
      <c r="AB81" s="76">
        <f t="shared" si="11"/>
        <v>-0.2606</v>
      </c>
      <c r="AC81" s="77">
        <f t="shared" si="12"/>
        <v>0.01</v>
      </c>
      <c r="AD81" s="78">
        <f t="shared" si="21"/>
        <v>0</v>
      </c>
      <c r="AE81" s="79">
        <f t="shared" si="22"/>
        <v>0.01</v>
      </c>
      <c r="AF81" s="69">
        <v>354</v>
      </c>
      <c r="AG81" s="69">
        <v>13</v>
      </c>
      <c r="AH81" s="33">
        <f t="shared" si="13"/>
        <v>100</v>
      </c>
      <c r="AI81" s="41">
        <f t="shared" si="14"/>
        <v>35400</v>
      </c>
      <c r="AJ81" s="41">
        <f t="shared" si="15"/>
        <v>43414</v>
      </c>
      <c r="AK81" s="41">
        <f t="shared" si="16"/>
        <v>78814</v>
      </c>
      <c r="AL81" s="41">
        <f t="shared" si="23"/>
        <v>78814</v>
      </c>
      <c r="AM81" s="74">
        <v>82025</v>
      </c>
      <c r="AN81" s="41">
        <f t="shared" si="24"/>
        <v>3211</v>
      </c>
      <c r="AO81" s="80" t="str">
        <f t="shared" si="25"/>
        <v>No</v>
      </c>
      <c r="AP81" s="74">
        <v>80429</v>
      </c>
      <c r="AQ81" s="74">
        <f t="shared" si="17"/>
        <v>267.47629999999998</v>
      </c>
      <c r="AR81" s="74">
        <f t="shared" si="18"/>
        <v>80161.523700000005</v>
      </c>
      <c r="AS81" s="74">
        <f t="shared" si="19"/>
        <v>80161.523700000005</v>
      </c>
      <c r="AT81" s="74"/>
      <c r="AU81" s="81"/>
      <c r="AV81" s="81"/>
      <c r="AW81" s="81"/>
      <c r="AX81" s="81"/>
      <c r="AY81" s="82"/>
      <c r="AZ81" s="74"/>
      <c r="BA81" s="83"/>
      <c r="BC81" s="83"/>
      <c r="BD81" s="83"/>
      <c r="BH81" s="83"/>
      <c r="BI81" s="83"/>
      <c r="BJ81" s="83"/>
      <c r="BK81" s="83"/>
      <c r="BL81" s="83"/>
    </row>
    <row r="82" spans="1:64" x14ac:dyDescent="0.15">
      <c r="A82" s="28" t="s">
        <v>16</v>
      </c>
      <c r="B82" s="28"/>
      <c r="C82" s="56"/>
      <c r="D82" s="56"/>
      <c r="E82" s="56"/>
      <c r="F82" s="26">
        <v>5</v>
      </c>
      <c r="G82" s="69">
        <v>120</v>
      </c>
      <c r="H82" s="28">
        <v>56</v>
      </c>
      <c r="I82" s="21" t="s">
        <v>73</v>
      </c>
      <c r="J82" s="70"/>
      <c r="K82" s="69">
        <v>1757.74</v>
      </c>
      <c r="L82" s="71"/>
      <c r="M82" s="72"/>
      <c r="N82" s="69">
        <v>181</v>
      </c>
      <c r="O82" s="73">
        <f t="shared" si="3"/>
        <v>0.1029731359586742</v>
      </c>
      <c r="P82" s="73">
        <f t="shared" si="4"/>
        <v>0</v>
      </c>
      <c r="Q82" s="74">
        <f t="shared" si="5"/>
        <v>0</v>
      </c>
      <c r="R82" s="74">
        <f t="shared" si="20"/>
        <v>0</v>
      </c>
      <c r="S82" s="69">
        <v>5</v>
      </c>
      <c r="T82" s="75">
        <f t="shared" si="6"/>
        <v>54.3</v>
      </c>
      <c r="U82" s="33">
        <f t="shared" si="7"/>
        <v>1812.79</v>
      </c>
      <c r="V82" s="69">
        <v>1442807818</v>
      </c>
      <c r="W82" s="69">
        <v>11357</v>
      </c>
      <c r="X82" s="44">
        <f t="shared" si="8"/>
        <v>127041.28</v>
      </c>
      <c r="Y82" s="76">
        <f t="shared" si="9"/>
        <v>0.68045599999999995</v>
      </c>
      <c r="Z82" s="69">
        <v>111220</v>
      </c>
      <c r="AA82" s="76">
        <f t="shared" si="10"/>
        <v>0.96587400000000001</v>
      </c>
      <c r="AB82" s="76">
        <f t="shared" si="11"/>
        <v>0.23391899999999999</v>
      </c>
      <c r="AC82" s="77">
        <f t="shared" si="12"/>
        <v>0.23391899999999999</v>
      </c>
      <c r="AD82" s="78">
        <f t="shared" si="21"/>
        <v>0</v>
      </c>
      <c r="AE82" s="79">
        <f t="shared" si="22"/>
        <v>0.23391899999999999</v>
      </c>
      <c r="AF82" s="69">
        <v>0</v>
      </c>
      <c r="AG82" s="69">
        <v>0</v>
      </c>
      <c r="AH82" s="33">
        <f t="shared" si="13"/>
        <v>0</v>
      </c>
      <c r="AI82" s="41">
        <f t="shared" si="14"/>
        <v>0</v>
      </c>
      <c r="AJ82" s="41">
        <f t="shared" si="15"/>
        <v>4887130</v>
      </c>
      <c r="AK82" s="41">
        <f t="shared" si="16"/>
        <v>4887130</v>
      </c>
      <c r="AL82" s="41">
        <f t="shared" si="23"/>
        <v>4887130</v>
      </c>
      <c r="AM82" s="74">
        <v>5510220</v>
      </c>
      <c r="AN82" s="41">
        <f t="shared" si="24"/>
        <v>623090</v>
      </c>
      <c r="AO82" s="80" t="str">
        <f t="shared" si="25"/>
        <v>No</v>
      </c>
      <c r="AP82" s="74">
        <v>5330217</v>
      </c>
      <c r="AQ82" s="74">
        <f t="shared" si="17"/>
        <v>51903.396999999997</v>
      </c>
      <c r="AR82" s="74">
        <f t="shared" si="18"/>
        <v>5278313.6030000001</v>
      </c>
      <c r="AS82" s="74">
        <f t="shared" si="19"/>
        <v>5278313.6030000001</v>
      </c>
      <c r="AT82" s="74"/>
      <c r="AU82" s="81"/>
      <c r="AV82" s="81"/>
      <c r="AW82" s="81"/>
      <c r="AX82" s="81"/>
      <c r="AY82" s="82"/>
      <c r="AZ82" s="74"/>
      <c r="BA82" s="83"/>
      <c r="BC82" s="83"/>
      <c r="BD82" s="83"/>
      <c r="BH82" s="83"/>
      <c r="BI82" s="83"/>
      <c r="BJ82" s="83"/>
      <c r="BK82" s="83"/>
      <c r="BL82" s="83"/>
    </row>
    <row r="83" spans="1:64" x14ac:dyDescent="0.15">
      <c r="A83" s="28" t="s">
        <v>16</v>
      </c>
      <c r="B83" s="28"/>
      <c r="C83" s="56"/>
      <c r="D83" s="56"/>
      <c r="E83" s="56"/>
      <c r="F83" s="26">
        <v>1</v>
      </c>
      <c r="G83" s="69">
        <v>168</v>
      </c>
      <c r="H83" s="28">
        <v>57</v>
      </c>
      <c r="I83" s="21" t="s">
        <v>74</v>
      </c>
      <c r="J83" s="70"/>
      <c r="K83" s="69">
        <v>8817.44</v>
      </c>
      <c r="L83" s="71"/>
      <c r="M83" s="72"/>
      <c r="N83" s="69">
        <v>1840</v>
      </c>
      <c r="O83" s="73">
        <f t="shared" si="3"/>
        <v>0.20867734852746375</v>
      </c>
      <c r="P83" s="73">
        <f t="shared" si="4"/>
        <v>0</v>
      </c>
      <c r="Q83" s="74">
        <f t="shared" si="5"/>
        <v>0</v>
      </c>
      <c r="R83" s="74">
        <f t="shared" si="20"/>
        <v>0</v>
      </c>
      <c r="S83" s="69">
        <v>413</v>
      </c>
      <c r="T83" s="75">
        <f t="shared" si="6"/>
        <v>552</v>
      </c>
      <c r="U83" s="33">
        <f t="shared" si="7"/>
        <v>9431.3900000000012</v>
      </c>
      <c r="V83" s="69">
        <v>48397011843</v>
      </c>
      <c r="W83" s="69">
        <v>62855</v>
      </c>
      <c r="X83" s="44">
        <f t="shared" si="8"/>
        <v>769978.71</v>
      </c>
      <c r="Y83" s="76">
        <f t="shared" si="9"/>
        <v>4.1241459999999996</v>
      </c>
      <c r="Z83" s="69">
        <v>138180</v>
      </c>
      <c r="AA83" s="76">
        <f t="shared" si="10"/>
        <v>1.2000040000000001</v>
      </c>
      <c r="AB83" s="76">
        <f t="shared" si="11"/>
        <v>-2.2469030000000001</v>
      </c>
      <c r="AC83" s="77">
        <f t="shared" si="12"/>
        <v>0.01</v>
      </c>
      <c r="AD83" s="78">
        <f t="shared" si="21"/>
        <v>0</v>
      </c>
      <c r="AE83" s="79">
        <f t="shared" si="22"/>
        <v>0.01</v>
      </c>
      <c r="AF83" s="69">
        <v>0</v>
      </c>
      <c r="AG83" s="69">
        <v>0</v>
      </c>
      <c r="AH83" s="33">
        <f t="shared" si="13"/>
        <v>0</v>
      </c>
      <c r="AI83" s="41">
        <f t="shared" si="14"/>
        <v>0</v>
      </c>
      <c r="AJ83" s="41">
        <f t="shared" si="15"/>
        <v>1086968</v>
      </c>
      <c r="AK83" s="41">
        <f t="shared" si="16"/>
        <v>1086968</v>
      </c>
      <c r="AL83" s="41">
        <f t="shared" si="23"/>
        <v>1086968</v>
      </c>
      <c r="AM83" s="74">
        <v>136859</v>
      </c>
      <c r="AN83" s="41">
        <f t="shared" si="24"/>
        <v>950109</v>
      </c>
      <c r="AO83" s="80" t="str">
        <f t="shared" si="25"/>
        <v>Yes</v>
      </c>
      <c r="AP83" s="74">
        <v>277367</v>
      </c>
      <c r="AQ83" s="74">
        <f t="shared" si="17"/>
        <v>101281.6194</v>
      </c>
      <c r="AR83" s="74">
        <f t="shared" si="18"/>
        <v>378648.61939999997</v>
      </c>
      <c r="AS83" s="74">
        <f t="shared" si="19"/>
        <v>378648.61939999997</v>
      </c>
      <c r="AT83" s="74"/>
      <c r="AU83" s="81"/>
      <c r="AV83" s="81"/>
      <c r="AW83" s="81"/>
      <c r="AX83" s="81"/>
      <c r="AY83" s="82"/>
      <c r="AZ83" s="74"/>
      <c r="BA83" s="83"/>
      <c r="BC83" s="83"/>
      <c r="BD83" s="83"/>
      <c r="BH83" s="83"/>
      <c r="BI83" s="83"/>
      <c r="BJ83" s="83"/>
      <c r="BK83" s="83"/>
      <c r="BL83" s="83"/>
    </row>
    <row r="84" spans="1:64" x14ac:dyDescent="0.15">
      <c r="A84" s="28" t="s">
        <v>38</v>
      </c>
      <c r="B84" s="28"/>
      <c r="C84" s="56"/>
      <c r="D84" s="56"/>
      <c r="E84" s="56"/>
      <c r="F84" s="26">
        <v>9</v>
      </c>
      <c r="G84" s="69">
        <v>31</v>
      </c>
      <c r="H84" s="28">
        <v>58</v>
      </c>
      <c r="I84" s="21" t="s">
        <v>75</v>
      </c>
      <c r="J84" s="70"/>
      <c r="K84" s="69">
        <v>1649.09</v>
      </c>
      <c r="L84" s="85"/>
      <c r="M84" s="72"/>
      <c r="N84" s="69">
        <v>830</v>
      </c>
      <c r="O84" s="73">
        <f t="shared" si="3"/>
        <v>0.50330788495473266</v>
      </c>
      <c r="P84" s="73">
        <f t="shared" si="4"/>
        <v>0</v>
      </c>
      <c r="Q84" s="74">
        <f t="shared" si="5"/>
        <v>0</v>
      </c>
      <c r="R84" s="74">
        <f t="shared" si="20"/>
        <v>0</v>
      </c>
      <c r="S84" s="69">
        <v>22</v>
      </c>
      <c r="T84" s="75">
        <f t="shared" si="6"/>
        <v>249</v>
      </c>
      <c r="U84" s="33">
        <f t="shared" si="7"/>
        <v>1901.3899999999999</v>
      </c>
      <c r="V84" s="69">
        <v>1026682833</v>
      </c>
      <c r="W84" s="69">
        <v>11687</v>
      </c>
      <c r="X84" s="44">
        <f t="shared" si="8"/>
        <v>87848.28</v>
      </c>
      <c r="Y84" s="76">
        <f t="shared" si="9"/>
        <v>0.47053099999999998</v>
      </c>
      <c r="Z84" s="69">
        <v>60521</v>
      </c>
      <c r="AA84" s="76">
        <f t="shared" si="10"/>
        <v>0.525586</v>
      </c>
      <c r="AB84" s="76">
        <f t="shared" si="11"/>
        <v>0.51295299999999999</v>
      </c>
      <c r="AC84" s="77">
        <f t="shared" si="12"/>
        <v>0.51295299999999999</v>
      </c>
      <c r="AD84" s="78">
        <f t="shared" si="21"/>
        <v>0</v>
      </c>
      <c r="AE84" s="79">
        <f t="shared" si="22"/>
        <v>0.51295299999999999</v>
      </c>
      <c r="AF84" s="69">
        <v>0</v>
      </c>
      <c r="AG84" s="69">
        <v>0</v>
      </c>
      <c r="AH84" s="33">
        <f t="shared" si="13"/>
        <v>0</v>
      </c>
      <c r="AI84" s="41">
        <f t="shared" si="14"/>
        <v>0</v>
      </c>
      <c r="AJ84" s="41">
        <f t="shared" si="15"/>
        <v>11240606</v>
      </c>
      <c r="AK84" s="41">
        <f t="shared" si="16"/>
        <v>11240606</v>
      </c>
      <c r="AL84" s="41">
        <f t="shared" si="23"/>
        <v>11240606</v>
      </c>
      <c r="AM84" s="74">
        <v>10775767</v>
      </c>
      <c r="AN84" s="41">
        <f t="shared" si="24"/>
        <v>464839</v>
      </c>
      <c r="AO84" s="80" t="str">
        <f t="shared" si="25"/>
        <v>Yes</v>
      </c>
      <c r="AP84" s="74">
        <v>10875602</v>
      </c>
      <c r="AQ84" s="74">
        <f t="shared" si="17"/>
        <v>49551.837399999997</v>
      </c>
      <c r="AR84" s="74">
        <f t="shared" si="18"/>
        <v>10925153.837400001</v>
      </c>
      <c r="AS84" s="74">
        <f t="shared" si="19"/>
        <v>10925153.837400001</v>
      </c>
      <c r="AT84" s="74"/>
      <c r="AU84" s="81"/>
      <c r="AV84" s="81"/>
      <c r="AW84" s="81"/>
      <c r="AX84" s="81"/>
      <c r="AY84" s="82"/>
      <c r="AZ84" s="74"/>
      <c r="BA84" s="83"/>
      <c r="BC84" s="83"/>
      <c r="BD84" s="83"/>
      <c r="BH84" s="83"/>
      <c r="BI84" s="83"/>
      <c r="BJ84" s="83"/>
      <c r="BK84" s="83"/>
      <c r="BL84" s="83"/>
    </row>
    <row r="85" spans="1:64" x14ac:dyDescent="0.15">
      <c r="A85" s="28" t="s">
        <v>25</v>
      </c>
      <c r="B85" s="28"/>
      <c r="C85" s="56">
        <v>1</v>
      </c>
      <c r="D85" s="56"/>
      <c r="E85" s="56"/>
      <c r="F85" s="26">
        <v>8</v>
      </c>
      <c r="G85" s="69">
        <v>61</v>
      </c>
      <c r="H85" s="28">
        <v>59</v>
      </c>
      <c r="I85" s="21" t="s">
        <v>76</v>
      </c>
      <c r="J85" s="70"/>
      <c r="K85" s="69">
        <v>4703.34</v>
      </c>
      <c r="L85" s="85"/>
      <c r="M85" s="72"/>
      <c r="N85" s="69">
        <v>2366</v>
      </c>
      <c r="O85" s="73">
        <f t="shared" si="3"/>
        <v>0.50304677101804252</v>
      </c>
      <c r="P85" s="73">
        <f t="shared" si="4"/>
        <v>0</v>
      </c>
      <c r="Q85" s="74">
        <f t="shared" si="5"/>
        <v>0</v>
      </c>
      <c r="R85" s="74">
        <f t="shared" si="20"/>
        <v>0</v>
      </c>
      <c r="S85" s="69">
        <v>186</v>
      </c>
      <c r="T85" s="75">
        <f t="shared" si="6"/>
        <v>709.8</v>
      </c>
      <c r="U85" s="33">
        <f t="shared" si="7"/>
        <v>5441.04</v>
      </c>
      <c r="V85" s="69">
        <v>5326766110.6700001</v>
      </c>
      <c r="W85" s="69">
        <v>39075</v>
      </c>
      <c r="X85" s="44">
        <f t="shared" si="8"/>
        <v>136321.59</v>
      </c>
      <c r="Y85" s="76">
        <f t="shared" si="9"/>
        <v>0.73016300000000001</v>
      </c>
      <c r="Z85" s="69">
        <v>63895</v>
      </c>
      <c r="AA85" s="76">
        <f t="shared" si="10"/>
        <v>0.55488700000000002</v>
      </c>
      <c r="AB85" s="76">
        <f t="shared" si="11"/>
        <v>0.32241999999999998</v>
      </c>
      <c r="AC85" s="77">
        <f t="shared" si="12"/>
        <v>0.32241999999999998</v>
      </c>
      <c r="AD85" s="78">
        <f t="shared" si="21"/>
        <v>0</v>
      </c>
      <c r="AE85" s="79">
        <f t="shared" si="22"/>
        <v>0.32241999999999998</v>
      </c>
      <c r="AF85" s="69">
        <v>0</v>
      </c>
      <c r="AG85" s="69">
        <v>0</v>
      </c>
      <c r="AH85" s="33">
        <f t="shared" si="13"/>
        <v>0</v>
      </c>
      <c r="AI85" s="41">
        <f t="shared" si="14"/>
        <v>0</v>
      </c>
      <c r="AJ85" s="41">
        <f t="shared" si="15"/>
        <v>20218309</v>
      </c>
      <c r="AK85" s="41">
        <f t="shared" si="16"/>
        <v>20218309</v>
      </c>
      <c r="AL85" s="41">
        <f t="shared" si="23"/>
        <v>25040045</v>
      </c>
      <c r="AM85" s="74">
        <v>25040045</v>
      </c>
      <c r="AN85" s="41">
        <f t="shared" si="24"/>
        <v>4821736</v>
      </c>
      <c r="AO85" s="80" t="str">
        <f t="shared" si="25"/>
        <v>No</v>
      </c>
      <c r="AP85" s="74">
        <v>25040045</v>
      </c>
      <c r="AQ85" s="74">
        <f t="shared" si="17"/>
        <v>401650.60879999999</v>
      </c>
      <c r="AR85" s="74">
        <f t="shared" si="18"/>
        <v>24638394.391199999</v>
      </c>
      <c r="AS85" s="74">
        <f t="shared" si="19"/>
        <v>25040045</v>
      </c>
      <c r="AT85" s="74"/>
      <c r="AU85" s="81"/>
      <c r="AV85" s="81"/>
      <c r="AW85" s="81"/>
      <c r="AX85" s="81"/>
      <c r="AY85" s="82"/>
      <c r="AZ85" s="74"/>
      <c r="BA85" s="83"/>
      <c r="BC85" s="83"/>
      <c r="BD85" s="83"/>
      <c r="BH85" s="83"/>
      <c r="BI85" s="83"/>
      <c r="BJ85" s="83"/>
      <c r="BK85" s="83"/>
      <c r="BL85" s="83"/>
    </row>
    <row r="86" spans="1:64" x14ac:dyDescent="0.15">
      <c r="A86" s="28" t="s">
        <v>16</v>
      </c>
      <c r="B86" s="28"/>
      <c r="C86" s="56"/>
      <c r="D86" s="56"/>
      <c r="E86" s="56"/>
      <c r="F86" s="26">
        <v>2</v>
      </c>
      <c r="G86" s="69">
        <v>146</v>
      </c>
      <c r="H86" s="28">
        <v>60</v>
      </c>
      <c r="I86" s="21" t="s">
        <v>77</v>
      </c>
      <c r="J86" s="70"/>
      <c r="K86" s="69">
        <v>3284</v>
      </c>
      <c r="L86" s="71"/>
      <c r="M86" s="72"/>
      <c r="N86" s="69">
        <v>443</v>
      </c>
      <c r="O86" s="73">
        <f t="shared" si="3"/>
        <v>0.13489646772228989</v>
      </c>
      <c r="P86" s="73">
        <f t="shared" si="4"/>
        <v>0</v>
      </c>
      <c r="Q86" s="74">
        <f t="shared" si="5"/>
        <v>0</v>
      </c>
      <c r="R86" s="74">
        <f t="shared" si="20"/>
        <v>0</v>
      </c>
      <c r="S86" s="69">
        <v>68</v>
      </c>
      <c r="T86" s="75">
        <f t="shared" si="6"/>
        <v>132.9</v>
      </c>
      <c r="U86" s="33">
        <f t="shared" si="7"/>
        <v>3427.1</v>
      </c>
      <c r="V86" s="69">
        <v>4436811705</v>
      </c>
      <c r="W86" s="69">
        <v>22283</v>
      </c>
      <c r="X86" s="44">
        <f t="shared" si="8"/>
        <v>199111.96</v>
      </c>
      <c r="Y86" s="76">
        <f t="shared" si="9"/>
        <v>1.0664800000000001</v>
      </c>
      <c r="Z86" s="69">
        <v>107587</v>
      </c>
      <c r="AA86" s="76">
        <f t="shared" si="10"/>
        <v>0.93432400000000004</v>
      </c>
      <c r="AB86" s="76">
        <f t="shared" si="11"/>
        <v>-2.6832999999999999E-2</v>
      </c>
      <c r="AC86" s="77">
        <f t="shared" si="12"/>
        <v>0.01</v>
      </c>
      <c r="AD86" s="78">
        <f t="shared" si="21"/>
        <v>0</v>
      </c>
      <c r="AE86" s="79">
        <f t="shared" si="22"/>
        <v>0.01</v>
      </c>
      <c r="AF86" s="69">
        <v>0</v>
      </c>
      <c r="AG86" s="69">
        <v>0</v>
      </c>
      <c r="AH86" s="33">
        <f t="shared" si="13"/>
        <v>0</v>
      </c>
      <c r="AI86" s="41">
        <f t="shared" si="14"/>
        <v>0</v>
      </c>
      <c r="AJ86" s="41">
        <f t="shared" si="15"/>
        <v>394973</v>
      </c>
      <c r="AK86" s="41">
        <f t="shared" si="16"/>
        <v>394973</v>
      </c>
      <c r="AL86" s="41">
        <f t="shared" si="23"/>
        <v>394973</v>
      </c>
      <c r="AM86" s="74">
        <v>2740394</v>
      </c>
      <c r="AN86" s="41">
        <f t="shared" si="24"/>
        <v>2345421</v>
      </c>
      <c r="AO86" s="80" t="str">
        <f t="shared" si="25"/>
        <v>No</v>
      </c>
      <c r="AP86" s="74">
        <v>1961458</v>
      </c>
      <c r="AQ86" s="74">
        <f t="shared" si="17"/>
        <v>195373.5693</v>
      </c>
      <c r="AR86" s="74">
        <f t="shared" si="18"/>
        <v>1766084.4306999999</v>
      </c>
      <c r="AS86" s="74">
        <f t="shared" si="19"/>
        <v>1766084.4306999999</v>
      </c>
      <c r="AT86" s="74"/>
      <c r="AU86" s="81"/>
      <c r="AV86" s="81"/>
      <c r="AW86" s="81"/>
      <c r="AX86" s="81"/>
      <c r="AY86" s="82"/>
      <c r="AZ86" s="74"/>
      <c r="BA86" s="83"/>
      <c r="BC86" s="83"/>
      <c r="BD86" s="83"/>
      <c r="BH86" s="83"/>
      <c r="BI86" s="83"/>
      <c r="BJ86" s="83"/>
      <c r="BK86" s="83"/>
      <c r="BL86" s="83"/>
    </row>
    <row r="87" spans="1:64" x14ac:dyDescent="0.15">
      <c r="A87" s="28" t="s">
        <v>10</v>
      </c>
      <c r="B87" s="28"/>
      <c r="C87" s="56"/>
      <c r="D87" s="56"/>
      <c r="E87" s="56"/>
      <c r="F87" s="26">
        <v>4</v>
      </c>
      <c r="G87" s="69">
        <v>124</v>
      </c>
      <c r="H87" s="28">
        <v>61</v>
      </c>
      <c r="I87" s="21" t="s">
        <v>78</v>
      </c>
      <c r="J87" s="70"/>
      <c r="K87" s="69">
        <v>1209.96</v>
      </c>
      <c r="L87" s="71"/>
      <c r="M87" s="72"/>
      <c r="N87" s="69">
        <v>184</v>
      </c>
      <c r="O87" s="73">
        <f t="shared" si="3"/>
        <v>0.15207114284769743</v>
      </c>
      <c r="P87" s="73">
        <f t="shared" si="4"/>
        <v>0</v>
      </c>
      <c r="Q87" s="74">
        <f t="shared" si="5"/>
        <v>0</v>
      </c>
      <c r="R87" s="74">
        <f t="shared" si="20"/>
        <v>0</v>
      </c>
      <c r="S87" s="69">
        <v>13</v>
      </c>
      <c r="T87" s="75">
        <f t="shared" si="6"/>
        <v>55.2</v>
      </c>
      <c r="U87" s="33">
        <f t="shared" si="7"/>
        <v>1267.1100000000001</v>
      </c>
      <c r="V87" s="69">
        <v>1302158155.3299999</v>
      </c>
      <c r="W87" s="69">
        <v>8264</v>
      </c>
      <c r="X87" s="44">
        <f t="shared" si="8"/>
        <v>157569.96</v>
      </c>
      <c r="Y87" s="76">
        <f t="shared" si="9"/>
        <v>0.84397299999999997</v>
      </c>
      <c r="Z87" s="69">
        <v>105920</v>
      </c>
      <c r="AA87" s="76">
        <f t="shared" si="10"/>
        <v>0.91984699999999997</v>
      </c>
      <c r="AB87" s="76">
        <f t="shared" si="11"/>
        <v>0.13326499999999999</v>
      </c>
      <c r="AC87" s="77">
        <f t="shared" si="12"/>
        <v>0.13326499999999999</v>
      </c>
      <c r="AD87" s="78">
        <f t="shared" si="21"/>
        <v>0</v>
      </c>
      <c r="AE87" s="79">
        <f t="shared" si="22"/>
        <v>0.13326499999999999</v>
      </c>
      <c r="AF87" s="69">
        <v>1217</v>
      </c>
      <c r="AG87" s="69">
        <v>13</v>
      </c>
      <c r="AH87" s="33">
        <f t="shared" si="13"/>
        <v>100</v>
      </c>
      <c r="AI87" s="41">
        <f t="shared" si="14"/>
        <v>121700</v>
      </c>
      <c r="AJ87" s="41">
        <f t="shared" si="15"/>
        <v>1946128</v>
      </c>
      <c r="AK87" s="41">
        <f t="shared" si="16"/>
        <v>2067828</v>
      </c>
      <c r="AL87" s="41">
        <f t="shared" si="23"/>
        <v>2067828</v>
      </c>
      <c r="AM87" s="74">
        <v>1971482</v>
      </c>
      <c r="AN87" s="41">
        <f t="shared" si="24"/>
        <v>96346</v>
      </c>
      <c r="AO87" s="80" t="str">
        <f t="shared" si="25"/>
        <v>Yes</v>
      </c>
      <c r="AP87" s="74">
        <v>2008742</v>
      </c>
      <c r="AQ87" s="74">
        <f t="shared" si="17"/>
        <v>10270.4836</v>
      </c>
      <c r="AR87" s="74">
        <f t="shared" si="18"/>
        <v>2019012.4835999999</v>
      </c>
      <c r="AS87" s="74">
        <f t="shared" si="19"/>
        <v>2019012.4835999999</v>
      </c>
      <c r="AT87" s="74"/>
      <c r="AU87" s="81"/>
      <c r="AV87" s="81"/>
      <c r="AW87" s="81"/>
      <c r="AX87" s="81"/>
      <c r="AY87" s="82"/>
      <c r="AZ87" s="74"/>
      <c r="BA87" s="83"/>
      <c r="BC87" s="83"/>
      <c r="BD87" s="83"/>
      <c r="BH87" s="83"/>
      <c r="BI87" s="83"/>
      <c r="BJ87" s="83"/>
      <c r="BK87" s="83"/>
      <c r="BL87" s="83"/>
    </row>
    <row r="88" spans="1:64" x14ac:dyDescent="0.15">
      <c r="A88" s="28" t="s">
        <v>25</v>
      </c>
      <c r="B88" s="28"/>
      <c r="C88" s="56">
        <v>1</v>
      </c>
      <c r="D88" s="56">
        <v>1</v>
      </c>
      <c r="E88" s="56"/>
      <c r="F88" s="26">
        <v>9</v>
      </c>
      <c r="G88" s="69">
        <v>21</v>
      </c>
      <c r="H88" s="28">
        <v>62</v>
      </c>
      <c r="I88" s="21" t="s">
        <v>79</v>
      </c>
      <c r="J88" s="70"/>
      <c r="K88" s="69">
        <v>6362.32</v>
      </c>
      <c r="L88" s="85"/>
      <c r="M88" s="72"/>
      <c r="N88" s="69">
        <v>3026</v>
      </c>
      <c r="O88" s="73">
        <f t="shared" si="3"/>
        <v>0.47561266959222426</v>
      </c>
      <c r="P88" s="73">
        <f t="shared" si="4"/>
        <v>0</v>
      </c>
      <c r="Q88" s="74">
        <f t="shared" si="5"/>
        <v>0</v>
      </c>
      <c r="R88" s="74">
        <f t="shared" si="20"/>
        <v>0</v>
      </c>
      <c r="S88" s="69">
        <v>389</v>
      </c>
      <c r="T88" s="75">
        <f t="shared" si="6"/>
        <v>907.8</v>
      </c>
      <c r="U88" s="33">
        <f t="shared" si="7"/>
        <v>7328.47</v>
      </c>
      <c r="V88" s="69">
        <v>5620660750</v>
      </c>
      <c r="W88" s="69">
        <v>61284</v>
      </c>
      <c r="X88" s="44">
        <f t="shared" si="8"/>
        <v>91714.98</v>
      </c>
      <c r="Y88" s="76">
        <f t="shared" si="9"/>
        <v>0.49124200000000001</v>
      </c>
      <c r="Z88" s="69">
        <v>74281</v>
      </c>
      <c r="AA88" s="76">
        <f t="shared" si="10"/>
        <v>0.64508299999999996</v>
      </c>
      <c r="AB88" s="76">
        <f t="shared" si="11"/>
        <v>0.46260600000000002</v>
      </c>
      <c r="AC88" s="77">
        <f t="shared" si="12"/>
        <v>0.46260600000000002</v>
      </c>
      <c r="AD88" s="78">
        <f t="shared" si="21"/>
        <v>0</v>
      </c>
      <c r="AE88" s="79">
        <f t="shared" si="22"/>
        <v>0.46260600000000002</v>
      </c>
      <c r="AF88" s="69">
        <v>0</v>
      </c>
      <c r="AG88" s="69">
        <v>0</v>
      </c>
      <c r="AH88" s="33">
        <f t="shared" si="13"/>
        <v>0</v>
      </c>
      <c r="AI88" s="41">
        <f t="shared" si="14"/>
        <v>0</v>
      </c>
      <c r="AJ88" s="41">
        <f t="shared" si="15"/>
        <v>39071988</v>
      </c>
      <c r="AK88" s="41">
        <f t="shared" si="16"/>
        <v>39071988</v>
      </c>
      <c r="AL88" s="41">
        <f t="shared" si="23"/>
        <v>39071988</v>
      </c>
      <c r="AM88" s="74">
        <v>26945481</v>
      </c>
      <c r="AN88" s="41">
        <f t="shared" si="24"/>
        <v>12126507</v>
      </c>
      <c r="AO88" s="80" t="str">
        <f t="shared" si="25"/>
        <v>Yes</v>
      </c>
      <c r="AP88" s="74">
        <v>28638991</v>
      </c>
      <c r="AQ88" s="74">
        <f t="shared" si="17"/>
        <v>1292685.6462000001</v>
      </c>
      <c r="AR88" s="74">
        <f t="shared" si="18"/>
        <v>29931676.646200001</v>
      </c>
      <c r="AS88" s="74">
        <f t="shared" si="19"/>
        <v>29931676.646200001</v>
      </c>
      <c r="AT88" s="74"/>
      <c r="AU88" s="81"/>
      <c r="AV88" s="81"/>
      <c r="AW88" s="81"/>
      <c r="AX88" s="81"/>
      <c r="AY88" s="82"/>
      <c r="AZ88" s="74"/>
      <c r="BA88" s="83"/>
      <c r="BC88" s="83"/>
      <c r="BD88" s="83"/>
      <c r="BH88" s="83"/>
      <c r="BI88" s="83"/>
      <c r="BJ88" s="83"/>
      <c r="BK88" s="83"/>
      <c r="BL88" s="83"/>
    </row>
    <row r="89" spans="1:64" x14ac:dyDescent="0.15">
      <c r="A89" s="28" t="s">
        <v>14</v>
      </c>
      <c r="B89" s="28"/>
      <c r="C89" s="56"/>
      <c r="D89" s="56"/>
      <c r="E89" s="56"/>
      <c r="F89" s="26">
        <v>7</v>
      </c>
      <c r="G89" s="69">
        <v>52</v>
      </c>
      <c r="H89" s="28">
        <v>63</v>
      </c>
      <c r="I89" s="21" t="s">
        <v>80</v>
      </c>
      <c r="J89" s="70"/>
      <c r="K89" s="69">
        <v>136.30000000000001</v>
      </c>
      <c r="L89" s="85"/>
      <c r="M89" s="72"/>
      <c r="N89" s="69">
        <v>57</v>
      </c>
      <c r="O89" s="73">
        <f t="shared" si="3"/>
        <v>0.41819515774027877</v>
      </c>
      <c r="P89" s="73">
        <f t="shared" si="4"/>
        <v>0</v>
      </c>
      <c r="Q89" s="74">
        <f t="shared" si="5"/>
        <v>0</v>
      </c>
      <c r="R89" s="74">
        <f t="shared" si="20"/>
        <v>0</v>
      </c>
      <c r="S89" s="69">
        <v>0</v>
      </c>
      <c r="T89" s="75">
        <f t="shared" si="6"/>
        <v>17.100000000000001</v>
      </c>
      <c r="U89" s="33">
        <f t="shared" si="7"/>
        <v>153.4</v>
      </c>
      <c r="V89" s="69">
        <v>217996524.66999999</v>
      </c>
      <c r="W89" s="69">
        <v>1844</v>
      </c>
      <c r="X89" s="44">
        <f t="shared" si="8"/>
        <v>118219.37</v>
      </c>
      <c r="Y89" s="76">
        <f t="shared" si="9"/>
        <v>0.63320399999999999</v>
      </c>
      <c r="Z89" s="69">
        <v>74265</v>
      </c>
      <c r="AA89" s="76">
        <f t="shared" si="10"/>
        <v>0.64494399999999996</v>
      </c>
      <c r="AB89" s="76">
        <f t="shared" si="11"/>
        <v>0.36327399999999999</v>
      </c>
      <c r="AC89" s="77">
        <f t="shared" si="12"/>
        <v>0.36327399999999999</v>
      </c>
      <c r="AD89" s="78">
        <f t="shared" si="21"/>
        <v>0</v>
      </c>
      <c r="AE89" s="79">
        <f t="shared" si="22"/>
        <v>0.36327399999999999</v>
      </c>
      <c r="AF89" s="69">
        <v>59</v>
      </c>
      <c r="AG89" s="69">
        <v>6</v>
      </c>
      <c r="AH89" s="33">
        <f t="shared" si="13"/>
        <v>46.15</v>
      </c>
      <c r="AI89" s="41">
        <f t="shared" si="14"/>
        <v>2723</v>
      </c>
      <c r="AJ89" s="41">
        <f t="shared" si="15"/>
        <v>642245</v>
      </c>
      <c r="AK89" s="41">
        <f t="shared" si="16"/>
        <v>644968</v>
      </c>
      <c r="AL89" s="41">
        <f t="shared" si="23"/>
        <v>644968</v>
      </c>
      <c r="AM89" s="74">
        <v>1312383</v>
      </c>
      <c r="AN89" s="41">
        <f t="shared" si="24"/>
        <v>667415</v>
      </c>
      <c r="AO89" s="80" t="str">
        <f t="shared" si="25"/>
        <v>No</v>
      </c>
      <c r="AP89" s="74">
        <v>1114004</v>
      </c>
      <c r="AQ89" s="74">
        <f t="shared" si="17"/>
        <v>55595.669499999996</v>
      </c>
      <c r="AR89" s="74">
        <f t="shared" si="18"/>
        <v>1058408.3304999999</v>
      </c>
      <c r="AS89" s="74">
        <f t="shared" si="19"/>
        <v>1058408.3304999999</v>
      </c>
      <c r="AT89" s="74"/>
      <c r="AU89" s="81"/>
      <c r="AV89" s="81"/>
      <c r="AW89" s="81"/>
      <c r="AX89" s="81"/>
      <c r="AY89" s="82"/>
      <c r="AZ89" s="74"/>
      <c r="BA89" s="83"/>
      <c r="BC89" s="83"/>
      <c r="BD89" s="83"/>
      <c r="BH89" s="83"/>
      <c r="BI89" s="83"/>
      <c r="BJ89" s="83"/>
      <c r="BK89" s="83"/>
      <c r="BL89" s="83"/>
    </row>
    <row r="90" spans="1:64" x14ac:dyDescent="0.15">
      <c r="A90" s="28" t="s">
        <v>30</v>
      </c>
      <c r="B90" s="28">
        <v>1</v>
      </c>
      <c r="C90" s="56">
        <v>1</v>
      </c>
      <c r="D90" s="56">
        <v>0</v>
      </c>
      <c r="E90" s="56">
        <v>1</v>
      </c>
      <c r="F90" s="26">
        <v>10</v>
      </c>
      <c r="G90" s="69">
        <v>1</v>
      </c>
      <c r="H90" s="28">
        <v>64</v>
      </c>
      <c r="I90" s="21" t="s">
        <v>81</v>
      </c>
      <c r="J90" s="70"/>
      <c r="K90" s="69">
        <v>19958.900000000001</v>
      </c>
      <c r="L90" s="85"/>
      <c r="M90" s="72"/>
      <c r="N90" s="69">
        <v>17789</v>
      </c>
      <c r="O90" s="73">
        <f t="shared" si="3"/>
        <v>0.89128158365440979</v>
      </c>
      <c r="P90" s="73">
        <f t="shared" si="4"/>
        <v>0.14128158365440979</v>
      </c>
      <c r="Q90" s="74">
        <f t="shared" si="5"/>
        <v>2819.8249999999998</v>
      </c>
      <c r="R90" s="74">
        <f t="shared" si="20"/>
        <v>140.99125000000001</v>
      </c>
      <c r="S90" s="69">
        <v>4425</v>
      </c>
      <c r="T90" s="75">
        <f t="shared" si="6"/>
        <v>5336.7</v>
      </c>
      <c r="U90" s="33">
        <f t="shared" si="7"/>
        <v>26100.341250000001</v>
      </c>
      <c r="V90" s="69">
        <v>6764980356</v>
      </c>
      <c r="W90" s="69">
        <v>123400</v>
      </c>
      <c r="X90" s="44">
        <f t="shared" si="8"/>
        <v>54821.56</v>
      </c>
      <c r="Y90" s="76">
        <f t="shared" si="9"/>
        <v>0.29363400000000001</v>
      </c>
      <c r="Z90" s="69">
        <v>33841</v>
      </c>
      <c r="AA90" s="76">
        <f t="shared" si="10"/>
        <v>0.29388700000000001</v>
      </c>
      <c r="AB90" s="76">
        <f t="shared" si="11"/>
        <v>0.70628999999999997</v>
      </c>
      <c r="AC90" s="77">
        <f t="shared" si="12"/>
        <v>0.70628999999999997</v>
      </c>
      <c r="AD90" s="78">
        <f t="shared" si="21"/>
        <v>0.06</v>
      </c>
      <c r="AE90" s="79">
        <f t="shared" si="22"/>
        <v>0.76628999999999992</v>
      </c>
      <c r="AF90" s="69">
        <v>0</v>
      </c>
      <c r="AG90" s="69">
        <v>0</v>
      </c>
      <c r="AH90" s="33">
        <f t="shared" si="13"/>
        <v>0</v>
      </c>
      <c r="AI90" s="41">
        <f t="shared" si="14"/>
        <v>0</v>
      </c>
      <c r="AJ90" s="41">
        <f t="shared" si="15"/>
        <v>230504961</v>
      </c>
      <c r="AK90" s="41">
        <f t="shared" si="16"/>
        <v>230504961</v>
      </c>
      <c r="AL90" s="41">
        <f t="shared" si="23"/>
        <v>230504961</v>
      </c>
      <c r="AM90" s="74">
        <v>200518244</v>
      </c>
      <c r="AN90" s="41">
        <f t="shared" si="24"/>
        <v>29986717</v>
      </c>
      <c r="AO90" s="80" t="str">
        <f t="shared" si="25"/>
        <v>Yes</v>
      </c>
      <c r="AP90" s="74">
        <v>205908194</v>
      </c>
      <c r="AQ90" s="74">
        <f t="shared" si="17"/>
        <v>3196584.0321999998</v>
      </c>
      <c r="AR90" s="74">
        <f t="shared" si="18"/>
        <v>209104778.03220001</v>
      </c>
      <c r="AS90" s="74">
        <f t="shared" si="19"/>
        <v>209104778.03220001</v>
      </c>
      <c r="AT90" s="74"/>
      <c r="AU90" s="81"/>
      <c r="AV90" s="81"/>
      <c r="AW90" s="81"/>
      <c r="AX90" s="81"/>
      <c r="AY90" s="82"/>
      <c r="AZ90" s="74"/>
      <c r="BA90" s="83"/>
      <c r="BC90" s="83"/>
      <c r="BD90" s="83"/>
      <c r="BH90" s="83"/>
      <c r="BI90" s="83"/>
      <c r="BJ90" s="83"/>
      <c r="BK90" s="83"/>
      <c r="BL90" s="83"/>
    </row>
    <row r="91" spans="1:64" x14ac:dyDescent="0.15">
      <c r="A91" s="28" t="s">
        <v>14</v>
      </c>
      <c r="B91" s="28"/>
      <c r="C91" s="56"/>
      <c r="D91" s="56"/>
      <c r="E91" s="56"/>
      <c r="F91" s="26">
        <v>6</v>
      </c>
      <c r="G91" s="69">
        <v>91</v>
      </c>
      <c r="H91" s="28">
        <v>65</v>
      </c>
      <c r="I91" s="21" t="s">
        <v>82</v>
      </c>
      <c r="J91" s="70"/>
      <c r="K91" s="69">
        <v>233.07</v>
      </c>
      <c r="L91" s="71"/>
      <c r="M91" s="72"/>
      <c r="N91" s="69">
        <v>53</v>
      </c>
      <c r="O91" s="73">
        <f t="shared" ref="O91:O154" si="26">N91/K91</f>
        <v>0.22739949371433477</v>
      </c>
      <c r="P91" s="73">
        <f t="shared" ref="P91:P154" si="27">IF(O91&gt;0.75,+O91-0.75,0)</f>
        <v>0</v>
      </c>
      <c r="Q91" s="74">
        <f t="shared" ref="Q91:Q154" si="28">P91*K91</f>
        <v>0</v>
      </c>
      <c r="R91" s="74">
        <f t="shared" si="20"/>
        <v>0</v>
      </c>
      <c r="S91" s="69">
        <v>1</v>
      </c>
      <c r="T91" s="75">
        <f t="shared" ref="T91:T154" si="29">ROUND(N91*$T$2,2)</f>
        <v>15.9</v>
      </c>
      <c r="U91" s="33">
        <f t="shared" ref="U91:U154" si="30">K91+T91+0.15*S91+0.05*Q91</f>
        <v>249.12</v>
      </c>
      <c r="V91" s="69">
        <v>293937335</v>
      </c>
      <c r="W91" s="69">
        <v>2112</v>
      </c>
      <c r="X91" s="44">
        <f t="shared" ref="X91:X154" si="31">ROUND(V91/W91,2)</f>
        <v>139174.87</v>
      </c>
      <c r="Y91" s="76">
        <f t="shared" ref="Y91:Y154" si="32">(ROUND(X91/$Y$21,6))</f>
        <v>0.74544600000000005</v>
      </c>
      <c r="Z91" s="69">
        <v>94569</v>
      </c>
      <c r="AA91" s="76">
        <f t="shared" ref="AA91:AA154" si="33">(ROUND(Z91/$AA$21,6))</f>
        <v>0.82127099999999997</v>
      </c>
      <c r="AB91" s="76">
        <f t="shared" ref="AB91:AB154" si="34">ROUND(1-((Y91*$T$4)+(AA91*$T$5)),6)</f>
        <v>0.23180700000000001</v>
      </c>
      <c r="AC91" s="77">
        <f t="shared" ref="AC91:AC154" si="35">IF(C91=1,MAX($T$7,AB91),MAX($T$6,AB91))</f>
        <v>0.23180700000000001</v>
      </c>
      <c r="AD91" s="78">
        <f t="shared" si="21"/>
        <v>0</v>
      </c>
      <c r="AE91" s="79">
        <f t="shared" si="22"/>
        <v>0.23180700000000001</v>
      </c>
      <c r="AF91" s="69">
        <v>0</v>
      </c>
      <c r="AG91" s="69">
        <v>0</v>
      </c>
      <c r="AH91" s="33">
        <f t="shared" ref="AH91:AH154" si="36">ROUND((AG91/13)*100,2)</f>
        <v>0</v>
      </c>
      <c r="AI91" s="41">
        <f t="shared" ref="AI91:AI154" si="37">ROUND(AF91*AH91,0)</f>
        <v>0</v>
      </c>
      <c r="AJ91" s="41">
        <f t="shared" ref="AJ91:AJ154" si="38">ROUND(U91*AE91*$AJ$21,0)</f>
        <v>665543</v>
      </c>
      <c r="AK91" s="41">
        <f t="shared" ref="AK91:AK154" si="39">IF(AJ91=0, 0,AI91+AJ91)</f>
        <v>665543</v>
      </c>
      <c r="AL91" s="41">
        <f t="shared" si="23"/>
        <v>665543</v>
      </c>
      <c r="AM91" s="74">
        <v>1327652</v>
      </c>
      <c r="AN91" s="41">
        <f t="shared" si="24"/>
        <v>662109</v>
      </c>
      <c r="AO91" s="80" t="str">
        <f t="shared" si="25"/>
        <v>No</v>
      </c>
      <c r="AP91" s="74">
        <v>1126876</v>
      </c>
      <c r="AQ91" s="74">
        <f t="shared" ref="AQ91:AQ154" si="40">IF(AO91="Yes",+AN91*$L$9,+AN91*$L$10)</f>
        <v>55153.679700000001</v>
      </c>
      <c r="AR91" s="74">
        <f t="shared" ref="AR91:AR154" si="41">IF(AO91="Yes",+AP91+AQ91,+AP91-AQ91)</f>
        <v>1071722.3203</v>
      </c>
      <c r="AS91" s="74">
        <f t="shared" ref="AS91:AS154" si="42">IF(C91=1,MAX(AR91,AM91),AR91)</f>
        <v>1071722.3203</v>
      </c>
      <c r="AT91" s="74"/>
      <c r="AU91" s="81"/>
      <c r="AV91" s="81"/>
      <c r="AW91" s="81"/>
      <c r="AX91" s="81"/>
      <c r="AY91" s="82"/>
      <c r="AZ91" s="74"/>
      <c r="BA91" s="83"/>
      <c r="BC91" s="83"/>
      <c r="BD91" s="83"/>
      <c r="BH91" s="83"/>
      <c r="BI91" s="83"/>
      <c r="BJ91" s="83"/>
      <c r="BK91" s="83"/>
      <c r="BL91" s="83"/>
    </row>
    <row r="92" spans="1:64" x14ac:dyDescent="0.15">
      <c r="A92" s="28" t="s">
        <v>10</v>
      </c>
      <c r="B92" s="28"/>
      <c r="C92" s="56"/>
      <c r="D92" s="56"/>
      <c r="E92" s="56"/>
      <c r="F92" s="26">
        <v>5</v>
      </c>
      <c r="G92" s="69">
        <v>101</v>
      </c>
      <c r="H92" s="28">
        <v>66</v>
      </c>
      <c r="I92" s="21" t="s">
        <v>83</v>
      </c>
      <c r="J92" s="70"/>
      <c r="K92" s="69">
        <v>782.2</v>
      </c>
      <c r="L92" s="71"/>
      <c r="M92" s="72"/>
      <c r="N92" s="69">
        <v>139</v>
      </c>
      <c r="O92" s="73">
        <f t="shared" si="26"/>
        <v>0.17770391204295574</v>
      </c>
      <c r="P92" s="73">
        <f t="shared" si="27"/>
        <v>0</v>
      </c>
      <c r="Q92" s="74">
        <f t="shared" si="28"/>
        <v>0</v>
      </c>
      <c r="R92" s="74">
        <f t="shared" ref="R92:R155" si="43">Q92*0.05</f>
        <v>0</v>
      </c>
      <c r="S92" s="69">
        <v>4</v>
      </c>
      <c r="T92" s="75">
        <f t="shared" si="29"/>
        <v>41.7</v>
      </c>
      <c r="U92" s="33">
        <f t="shared" si="30"/>
        <v>824.50000000000011</v>
      </c>
      <c r="V92" s="69">
        <v>799744048.66999996</v>
      </c>
      <c r="W92" s="69">
        <v>5452</v>
      </c>
      <c r="X92" s="44">
        <f t="shared" si="31"/>
        <v>146688.20000000001</v>
      </c>
      <c r="Y92" s="76">
        <f t="shared" si="32"/>
        <v>0.78568899999999997</v>
      </c>
      <c r="Z92" s="69">
        <v>104205</v>
      </c>
      <c r="AA92" s="76">
        <f t="shared" si="33"/>
        <v>0.90495300000000001</v>
      </c>
      <c r="AB92" s="76">
        <f t="shared" si="34"/>
        <v>0.178532</v>
      </c>
      <c r="AC92" s="77">
        <f t="shared" si="35"/>
        <v>0.178532</v>
      </c>
      <c r="AD92" s="78">
        <f t="shared" ref="AD92:AD155" si="44">IF(G92&gt;=1,IF(G92&lt;=5,0.06,IF(G92&lt;=10,0.05,IF(G92&lt;=15,0.04,IF(G92&lt;=19,0.03,0)))),0)</f>
        <v>0</v>
      </c>
      <c r="AE92" s="79">
        <f t="shared" ref="AE92:AE155" si="45">+AD92+AC92</f>
        <v>0.178532</v>
      </c>
      <c r="AF92" s="69">
        <v>782</v>
      </c>
      <c r="AG92" s="69">
        <v>13</v>
      </c>
      <c r="AH92" s="33">
        <f t="shared" si="36"/>
        <v>100</v>
      </c>
      <c r="AI92" s="41">
        <f t="shared" si="37"/>
        <v>78200</v>
      </c>
      <c r="AJ92" s="41">
        <f t="shared" si="38"/>
        <v>1696476</v>
      </c>
      <c r="AK92" s="41">
        <f t="shared" si="39"/>
        <v>1774676</v>
      </c>
      <c r="AL92" s="41">
        <f t="shared" ref="AL92:AL155" si="46">IF(AND(C92=1,AK92&lt;AM92),AM92,AK92)</f>
        <v>1774676</v>
      </c>
      <c r="AM92" s="74">
        <v>2708774</v>
      </c>
      <c r="AN92" s="41">
        <f t="shared" ref="AN92:AN155" si="47">ABS(SUM(AM92,-AK92))</f>
        <v>934098</v>
      </c>
      <c r="AO92" s="80" t="str">
        <f t="shared" ref="AO92:AO155" si="48">IF(AK92&gt;AM92,"Yes","No")</f>
        <v>No</v>
      </c>
      <c r="AP92" s="74">
        <v>2507860</v>
      </c>
      <c r="AQ92" s="74">
        <f t="shared" si="40"/>
        <v>77810.363400000002</v>
      </c>
      <c r="AR92" s="74">
        <f t="shared" si="41"/>
        <v>2430049.6365999999</v>
      </c>
      <c r="AS92" s="74">
        <f t="shared" si="42"/>
        <v>2430049.6365999999</v>
      </c>
      <c r="AT92" s="74"/>
      <c r="AU92" s="81"/>
      <c r="AV92" s="81"/>
      <c r="AW92" s="81"/>
      <c r="AX92" s="81"/>
      <c r="AY92" s="82"/>
      <c r="AZ92" s="74"/>
      <c r="BA92" s="83"/>
      <c r="BC92" s="83"/>
      <c r="BD92" s="83"/>
      <c r="BH92" s="83"/>
      <c r="BI92" s="83"/>
      <c r="BJ92" s="83"/>
      <c r="BK92" s="83"/>
      <c r="BL92" s="83"/>
    </row>
    <row r="93" spans="1:64" x14ac:dyDescent="0.15">
      <c r="A93" s="28" t="s">
        <v>10</v>
      </c>
      <c r="B93" s="28"/>
      <c r="C93" s="56"/>
      <c r="D93" s="56"/>
      <c r="E93" s="56"/>
      <c r="F93" s="26">
        <v>4</v>
      </c>
      <c r="G93" s="69">
        <v>80</v>
      </c>
      <c r="H93" s="28">
        <v>67</v>
      </c>
      <c r="I93" s="21" t="s">
        <v>84</v>
      </c>
      <c r="J93" s="70"/>
      <c r="K93" s="69">
        <v>1330.44</v>
      </c>
      <c r="L93" s="71"/>
      <c r="M93" s="72"/>
      <c r="N93" s="69">
        <v>192</v>
      </c>
      <c r="O93" s="73">
        <f t="shared" si="26"/>
        <v>0.14431315955623703</v>
      </c>
      <c r="P93" s="73">
        <f t="shared" si="27"/>
        <v>0</v>
      </c>
      <c r="Q93" s="74">
        <f t="shared" si="28"/>
        <v>0</v>
      </c>
      <c r="R93" s="74">
        <f t="shared" si="43"/>
        <v>0</v>
      </c>
      <c r="S93" s="69">
        <v>2</v>
      </c>
      <c r="T93" s="75">
        <f t="shared" si="29"/>
        <v>57.6</v>
      </c>
      <c r="U93" s="33">
        <f t="shared" si="30"/>
        <v>1388.34</v>
      </c>
      <c r="V93" s="69">
        <v>1104527770.3299999</v>
      </c>
      <c r="W93" s="69">
        <v>9507</v>
      </c>
      <c r="X93" s="44">
        <f t="shared" si="31"/>
        <v>116180.47</v>
      </c>
      <c r="Y93" s="76">
        <f t="shared" si="32"/>
        <v>0.62228399999999995</v>
      </c>
      <c r="Z93" s="69">
        <v>104519</v>
      </c>
      <c r="AA93" s="76">
        <f t="shared" si="33"/>
        <v>0.90768000000000004</v>
      </c>
      <c r="AB93" s="76">
        <f t="shared" si="34"/>
        <v>0.292097</v>
      </c>
      <c r="AC93" s="77">
        <f t="shared" si="35"/>
        <v>0.292097</v>
      </c>
      <c r="AD93" s="78">
        <f t="shared" si="44"/>
        <v>0</v>
      </c>
      <c r="AE93" s="79">
        <f t="shared" si="45"/>
        <v>0.292097</v>
      </c>
      <c r="AF93" s="69">
        <v>716</v>
      </c>
      <c r="AG93" s="69">
        <v>6</v>
      </c>
      <c r="AH93" s="33">
        <f t="shared" si="36"/>
        <v>46.15</v>
      </c>
      <c r="AI93" s="41">
        <f t="shared" si="37"/>
        <v>33043</v>
      </c>
      <c r="AJ93" s="41">
        <f t="shared" si="38"/>
        <v>4673733</v>
      </c>
      <c r="AK93" s="41">
        <f t="shared" si="39"/>
        <v>4706776</v>
      </c>
      <c r="AL93" s="41">
        <f t="shared" si="46"/>
        <v>4706776</v>
      </c>
      <c r="AM93" s="74">
        <v>6875123</v>
      </c>
      <c r="AN93" s="41">
        <f t="shared" si="47"/>
        <v>2168347</v>
      </c>
      <c r="AO93" s="80" t="str">
        <f t="shared" si="48"/>
        <v>No</v>
      </c>
      <c r="AP93" s="74">
        <v>6178316</v>
      </c>
      <c r="AQ93" s="74">
        <f t="shared" si="40"/>
        <v>180623.3051</v>
      </c>
      <c r="AR93" s="74">
        <f t="shared" si="41"/>
        <v>5997692.6949000005</v>
      </c>
      <c r="AS93" s="74">
        <f t="shared" si="42"/>
        <v>5997692.6949000005</v>
      </c>
      <c r="AT93" s="74"/>
      <c r="AU93" s="81"/>
      <c r="AV93" s="81"/>
      <c r="AW93" s="81"/>
      <c r="AX93" s="81"/>
      <c r="AY93" s="82"/>
      <c r="AZ93" s="74"/>
      <c r="BA93" s="83"/>
      <c r="BC93" s="83"/>
      <c r="BD93" s="83"/>
      <c r="BH93" s="83"/>
      <c r="BI93" s="83"/>
      <c r="BJ93" s="83"/>
      <c r="BK93" s="83"/>
      <c r="BL93" s="83"/>
    </row>
    <row r="94" spans="1:64" x14ac:dyDescent="0.15">
      <c r="A94" s="28" t="s">
        <v>14</v>
      </c>
      <c r="B94" s="28"/>
      <c r="C94" s="56"/>
      <c r="D94" s="56"/>
      <c r="E94" s="56"/>
      <c r="F94" s="26">
        <v>2</v>
      </c>
      <c r="G94" s="69">
        <v>145</v>
      </c>
      <c r="H94" s="28">
        <v>68</v>
      </c>
      <c r="I94" s="21" t="s">
        <v>85</v>
      </c>
      <c r="J94" s="70"/>
      <c r="K94" s="69">
        <v>241.56</v>
      </c>
      <c r="L94" s="71"/>
      <c r="M94" s="72"/>
      <c r="N94" s="69">
        <v>65</v>
      </c>
      <c r="O94" s="73">
        <f t="shared" si="26"/>
        <v>0.26908428547772811</v>
      </c>
      <c r="P94" s="73">
        <f t="shared" si="27"/>
        <v>0</v>
      </c>
      <c r="Q94" s="74">
        <f t="shared" si="28"/>
        <v>0</v>
      </c>
      <c r="R94" s="74">
        <f t="shared" si="43"/>
        <v>0</v>
      </c>
      <c r="S94" s="69">
        <v>3</v>
      </c>
      <c r="T94" s="75">
        <f t="shared" si="29"/>
        <v>19.5</v>
      </c>
      <c r="U94" s="33">
        <f t="shared" si="30"/>
        <v>261.51</v>
      </c>
      <c r="V94" s="69">
        <v>865265054</v>
      </c>
      <c r="W94" s="69">
        <v>2800</v>
      </c>
      <c r="X94" s="44">
        <f t="shared" si="31"/>
        <v>309023.23</v>
      </c>
      <c r="Y94" s="76">
        <f t="shared" si="32"/>
        <v>1.6551849999999999</v>
      </c>
      <c r="Z94" s="69">
        <v>64464</v>
      </c>
      <c r="AA94" s="76">
        <f t="shared" si="33"/>
        <v>0.55982799999999999</v>
      </c>
      <c r="AB94" s="76">
        <f t="shared" si="34"/>
        <v>-0.32657799999999998</v>
      </c>
      <c r="AC94" s="77">
        <f t="shared" si="35"/>
        <v>0.01</v>
      </c>
      <c r="AD94" s="78">
        <f t="shared" si="44"/>
        <v>0</v>
      </c>
      <c r="AE94" s="79">
        <f t="shared" si="45"/>
        <v>0.01</v>
      </c>
      <c r="AF94" s="69">
        <v>51</v>
      </c>
      <c r="AG94" s="69">
        <v>4</v>
      </c>
      <c r="AH94" s="33">
        <f t="shared" si="36"/>
        <v>30.77</v>
      </c>
      <c r="AI94" s="41">
        <f t="shared" si="37"/>
        <v>1569</v>
      </c>
      <c r="AJ94" s="41">
        <f t="shared" si="38"/>
        <v>30139</v>
      </c>
      <c r="AK94" s="41">
        <f t="shared" si="39"/>
        <v>31708</v>
      </c>
      <c r="AL94" s="41">
        <f t="shared" si="46"/>
        <v>31708</v>
      </c>
      <c r="AM94" s="74">
        <v>25634</v>
      </c>
      <c r="AN94" s="41">
        <f t="shared" si="47"/>
        <v>6074</v>
      </c>
      <c r="AO94" s="80" t="str">
        <f t="shared" si="48"/>
        <v>Yes</v>
      </c>
      <c r="AP94" s="74">
        <v>26947</v>
      </c>
      <c r="AQ94" s="74">
        <f t="shared" si="40"/>
        <v>647.48839999999996</v>
      </c>
      <c r="AR94" s="74">
        <f t="shared" si="41"/>
        <v>27594.488399999998</v>
      </c>
      <c r="AS94" s="74">
        <f t="shared" si="42"/>
        <v>27594.488399999998</v>
      </c>
      <c r="AT94" s="74"/>
      <c r="AU94" s="81"/>
      <c r="AV94" s="81"/>
      <c r="AW94" s="81"/>
      <c r="AX94" s="81"/>
      <c r="AY94" s="82"/>
      <c r="AZ94" s="74"/>
      <c r="BA94" s="83"/>
      <c r="BC94" s="83"/>
      <c r="BD94" s="83"/>
      <c r="BH94" s="83"/>
      <c r="BI94" s="83"/>
      <c r="BJ94" s="83"/>
      <c r="BK94" s="83"/>
      <c r="BL94" s="83"/>
    </row>
    <row r="95" spans="1:64" x14ac:dyDescent="0.15">
      <c r="A95" s="28" t="s">
        <v>25</v>
      </c>
      <c r="B95" s="28"/>
      <c r="C95" s="56">
        <v>1</v>
      </c>
      <c r="D95" s="56">
        <v>1</v>
      </c>
      <c r="E95" s="56"/>
      <c r="F95" s="26">
        <v>10</v>
      </c>
      <c r="G95" s="69">
        <v>25</v>
      </c>
      <c r="H95" s="28">
        <v>69</v>
      </c>
      <c r="I95" s="21" t="s">
        <v>86</v>
      </c>
      <c r="J95" s="70"/>
      <c r="K95" s="69">
        <v>2230.8200000000002</v>
      </c>
      <c r="L95" s="85"/>
      <c r="M95" s="72"/>
      <c r="N95" s="69">
        <v>1153</v>
      </c>
      <c r="O95" s="73">
        <f t="shared" si="26"/>
        <v>0.51685030616544581</v>
      </c>
      <c r="P95" s="73">
        <f t="shared" si="27"/>
        <v>0</v>
      </c>
      <c r="Q95" s="74">
        <f t="shared" si="28"/>
        <v>0</v>
      </c>
      <c r="R95" s="74">
        <f t="shared" si="43"/>
        <v>0</v>
      </c>
      <c r="S95" s="69">
        <v>58</v>
      </c>
      <c r="T95" s="75">
        <f t="shared" si="29"/>
        <v>345.9</v>
      </c>
      <c r="U95" s="33">
        <f t="shared" si="30"/>
        <v>2585.42</v>
      </c>
      <c r="V95" s="69">
        <v>1921576945</v>
      </c>
      <c r="W95" s="69">
        <v>17172</v>
      </c>
      <c r="X95" s="44">
        <f t="shared" si="31"/>
        <v>111901.75999999999</v>
      </c>
      <c r="Y95" s="76">
        <f t="shared" si="32"/>
        <v>0.59936599999999995</v>
      </c>
      <c r="Z95" s="69">
        <v>54868</v>
      </c>
      <c r="AA95" s="76">
        <f t="shared" si="33"/>
        <v>0.476493</v>
      </c>
      <c r="AB95" s="76">
        <f t="shared" si="34"/>
        <v>0.437496</v>
      </c>
      <c r="AC95" s="77">
        <f t="shared" si="35"/>
        <v>0.437496</v>
      </c>
      <c r="AD95" s="78">
        <f t="shared" si="44"/>
        <v>0</v>
      </c>
      <c r="AE95" s="79">
        <f t="shared" si="45"/>
        <v>0.437496</v>
      </c>
      <c r="AF95" s="69">
        <v>0</v>
      </c>
      <c r="AG95" s="69">
        <v>0</v>
      </c>
      <c r="AH95" s="33">
        <f t="shared" si="36"/>
        <v>0</v>
      </c>
      <c r="AI95" s="41">
        <f t="shared" si="37"/>
        <v>0</v>
      </c>
      <c r="AJ95" s="41">
        <f t="shared" si="38"/>
        <v>13036053</v>
      </c>
      <c r="AK95" s="41">
        <f t="shared" si="39"/>
        <v>13036053</v>
      </c>
      <c r="AL95" s="41">
        <f t="shared" si="46"/>
        <v>15574402</v>
      </c>
      <c r="AM95" s="74">
        <v>15574402</v>
      </c>
      <c r="AN95" s="41">
        <f t="shared" si="47"/>
        <v>2538349</v>
      </c>
      <c r="AO95" s="80" t="str">
        <f t="shared" si="48"/>
        <v>No</v>
      </c>
      <c r="AP95" s="74">
        <v>15574402</v>
      </c>
      <c r="AQ95" s="74">
        <f t="shared" si="40"/>
        <v>211444.47169999999</v>
      </c>
      <c r="AR95" s="74">
        <f t="shared" si="41"/>
        <v>15362957.5283</v>
      </c>
      <c r="AS95" s="74">
        <f t="shared" si="42"/>
        <v>15574402</v>
      </c>
      <c r="AT95" s="74"/>
      <c r="AU95" s="81"/>
      <c r="AV95" s="81"/>
      <c r="AW95" s="81"/>
      <c r="AX95" s="81"/>
      <c r="AY95" s="82"/>
      <c r="AZ95" s="74"/>
      <c r="BA95" s="83"/>
      <c r="BC95" s="83"/>
      <c r="BD95" s="83"/>
      <c r="BH95" s="83"/>
      <c r="BI95" s="83"/>
      <c r="BJ95" s="83"/>
      <c r="BK95" s="83"/>
      <c r="BL95" s="83"/>
    </row>
    <row r="96" spans="1:64" x14ac:dyDescent="0.15">
      <c r="A96" s="28" t="s">
        <v>10</v>
      </c>
      <c r="B96" s="28"/>
      <c r="C96" s="56"/>
      <c r="D96" s="56"/>
      <c r="E96" s="56"/>
      <c r="F96" s="26">
        <v>3</v>
      </c>
      <c r="G96" s="69">
        <v>140</v>
      </c>
      <c r="H96" s="28">
        <v>70</v>
      </c>
      <c r="I96" s="21" t="s">
        <v>87</v>
      </c>
      <c r="J96" s="70"/>
      <c r="K96" s="69">
        <v>766.99</v>
      </c>
      <c r="L96" s="71"/>
      <c r="M96" s="72"/>
      <c r="N96" s="69">
        <v>69</v>
      </c>
      <c r="O96" s="73">
        <f t="shared" si="26"/>
        <v>8.9962059479263098E-2</v>
      </c>
      <c r="P96" s="73">
        <f t="shared" si="27"/>
        <v>0</v>
      </c>
      <c r="Q96" s="74">
        <f t="shared" si="28"/>
        <v>0</v>
      </c>
      <c r="R96" s="74">
        <f t="shared" si="43"/>
        <v>0</v>
      </c>
      <c r="S96" s="69">
        <v>6</v>
      </c>
      <c r="T96" s="75">
        <f t="shared" si="29"/>
        <v>20.7</v>
      </c>
      <c r="U96" s="33">
        <f t="shared" si="30"/>
        <v>788.59</v>
      </c>
      <c r="V96" s="69">
        <v>1011103715</v>
      </c>
      <c r="W96" s="69">
        <v>6401</v>
      </c>
      <c r="X96" s="44">
        <f t="shared" si="31"/>
        <v>157960.26999999999</v>
      </c>
      <c r="Y96" s="76">
        <f t="shared" si="32"/>
        <v>0.84606400000000004</v>
      </c>
      <c r="Z96" s="69">
        <v>113413</v>
      </c>
      <c r="AA96" s="76">
        <f t="shared" si="33"/>
        <v>0.98491899999999999</v>
      </c>
      <c r="AB96" s="76">
        <f t="shared" si="34"/>
        <v>0.11228</v>
      </c>
      <c r="AC96" s="77">
        <f t="shared" si="35"/>
        <v>0.11228</v>
      </c>
      <c r="AD96" s="78">
        <f t="shared" si="44"/>
        <v>0</v>
      </c>
      <c r="AE96" s="79">
        <f t="shared" si="45"/>
        <v>0.11228</v>
      </c>
      <c r="AF96" s="69">
        <v>771</v>
      </c>
      <c r="AG96" s="69">
        <v>13</v>
      </c>
      <c r="AH96" s="33">
        <f t="shared" si="36"/>
        <v>100</v>
      </c>
      <c r="AI96" s="41">
        <f t="shared" si="37"/>
        <v>77100</v>
      </c>
      <c r="AJ96" s="41">
        <f t="shared" si="38"/>
        <v>1020457</v>
      </c>
      <c r="AK96" s="41">
        <f t="shared" si="39"/>
        <v>1097557</v>
      </c>
      <c r="AL96" s="41">
        <f t="shared" si="46"/>
        <v>1097557</v>
      </c>
      <c r="AM96" s="74">
        <v>2173420</v>
      </c>
      <c r="AN96" s="41">
        <f t="shared" si="47"/>
        <v>1075863</v>
      </c>
      <c r="AO96" s="80" t="str">
        <f t="shared" si="48"/>
        <v>No</v>
      </c>
      <c r="AP96" s="74">
        <v>1767283</v>
      </c>
      <c r="AQ96" s="74">
        <f t="shared" si="40"/>
        <v>89619.387900000002</v>
      </c>
      <c r="AR96" s="74">
        <f t="shared" si="41"/>
        <v>1677663.6121</v>
      </c>
      <c r="AS96" s="74">
        <f t="shared" si="42"/>
        <v>1677663.6121</v>
      </c>
      <c r="AT96" s="74"/>
      <c r="AU96" s="81"/>
      <c r="AV96" s="81"/>
      <c r="AW96" s="81"/>
      <c r="AX96" s="81"/>
      <c r="AY96" s="82"/>
      <c r="AZ96" s="74"/>
      <c r="BA96" s="83"/>
      <c r="BC96" s="83"/>
      <c r="BD96" s="83"/>
      <c r="BH96" s="83"/>
      <c r="BI96" s="83"/>
      <c r="BJ96" s="83"/>
      <c r="BK96" s="83"/>
      <c r="BL96" s="83"/>
    </row>
    <row r="97" spans="1:64" x14ac:dyDescent="0.15">
      <c r="A97" s="28" t="s">
        <v>14</v>
      </c>
      <c r="B97" s="28"/>
      <c r="C97" s="56"/>
      <c r="D97" s="56"/>
      <c r="E97" s="56"/>
      <c r="F97" s="26">
        <v>7</v>
      </c>
      <c r="G97" s="69">
        <v>53</v>
      </c>
      <c r="H97" s="28">
        <v>71</v>
      </c>
      <c r="I97" s="21" t="s">
        <v>88</v>
      </c>
      <c r="J97" s="70"/>
      <c r="K97" s="69">
        <v>952.01</v>
      </c>
      <c r="L97" s="71"/>
      <c r="M97" s="72"/>
      <c r="N97" s="69">
        <v>288</v>
      </c>
      <c r="O97" s="73">
        <f t="shared" si="26"/>
        <v>0.30251783069505572</v>
      </c>
      <c r="P97" s="73">
        <f t="shared" si="27"/>
        <v>0</v>
      </c>
      <c r="Q97" s="74">
        <f t="shared" si="28"/>
        <v>0</v>
      </c>
      <c r="R97" s="74">
        <f t="shared" si="43"/>
        <v>0</v>
      </c>
      <c r="S97" s="69">
        <v>10</v>
      </c>
      <c r="T97" s="75">
        <f t="shared" si="29"/>
        <v>86.4</v>
      </c>
      <c r="U97" s="33">
        <f t="shared" si="30"/>
        <v>1039.9100000000001</v>
      </c>
      <c r="V97" s="69">
        <v>937654775.33000004</v>
      </c>
      <c r="W97" s="69">
        <v>7209</v>
      </c>
      <c r="X97" s="44">
        <f t="shared" si="31"/>
        <v>130067.25</v>
      </c>
      <c r="Y97" s="76">
        <f t="shared" si="32"/>
        <v>0.69666399999999995</v>
      </c>
      <c r="Z97" s="69">
        <v>93531</v>
      </c>
      <c r="AA97" s="76">
        <f t="shared" si="33"/>
        <v>0.81225599999999998</v>
      </c>
      <c r="AB97" s="76">
        <f t="shared" si="34"/>
        <v>0.26865800000000001</v>
      </c>
      <c r="AC97" s="77">
        <f t="shared" si="35"/>
        <v>0.26865800000000001</v>
      </c>
      <c r="AD97" s="78">
        <f t="shared" si="44"/>
        <v>0</v>
      </c>
      <c r="AE97" s="79">
        <f t="shared" si="45"/>
        <v>0.26865800000000001</v>
      </c>
      <c r="AF97" s="69">
        <v>0</v>
      </c>
      <c r="AG97" s="69">
        <v>0</v>
      </c>
      <c r="AH97" s="33">
        <f t="shared" si="36"/>
        <v>0</v>
      </c>
      <c r="AI97" s="41">
        <f t="shared" si="37"/>
        <v>0</v>
      </c>
      <c r="AJ97" s="41">
        <f t="shared" si="38"/>
        <v>3219856</v>
      </c>
      <c r="AK97" s="41">
        <f t="shared" si="39"/>
        <v>3219856</v>
      </c>
      <c r="AL97" s="41">
        <f t="shared" si="46"/>
        <v>3219856</v>
      </c>
      <c r="AM97" s="74">
        <v>5410404</v>
      </c>
      <c r="AN97" s="41">
        <f t="shared" si="47"/>
        <v>2190548</v>
      </c>
      <c r="AO97" s="80" t="str">
        <f t="shared" si="48"/>
        <v>No</v>
      </c>
      <c r="AP97" s="74">
        <v>4761062</v>
      </c>
      <c r="AQ97" s="74">
        <f t="shared" si="40"/>
        <v>182472.64840000001</v>
      </c>
      <c r="AR97" s="74">
        <f t="shared" si="41"/>
        <v>4578589.3515999997</v>
      </c>
      <c r="AS97" s="74">
        <f t="shared" si="42"/>
        <v>4578589.3515999997</v>
      </c>
      <c r="AT97" s="74"/>
      <c r="AU97" s="81"/>
      <c r="AV97" s="81"/>
      <c r="AW97" s="81"/>
      <c r="AX97" s="81"/>
      <c r="AY97" s="82"/>
      <c r="AZ97" s="74"/>
      <c r="BA97" s="83"/>
      <c r="BC97" s="83"/>
      <c r="BD97" s="83"/>
      <c r="BH97" s="83"/>
      <c r="BI97" s="83"/>
      <c r="BJ97" s="83"/>
      <c r="BK97" s="83"/>
      <c r="BL97" s="83"/>
    </row>
    <row r="98" spans="1:64" x14ac:dyDescent="0.15">
      <c r="A98" s="28" t="s">
        <v>20</v>
      </c>
      <c r="B98" s="28"/>
      <c r="C98" s="56"/>
      <c r="D98" s="56"/>
      <c r="E98" s="56"/>
      <c r="F98" s="26">
        <v>7</v>
      </c>
      <c r="G98" s="69">
        <v>62</v>
      </c>
      <c r="H98" s="28">
        <v>72</v>
      </c>
      <c r="I98" s="21" t="s">
        <v>89</v>
      </c>
      <c r="J98" s="70"/>
      <c r="K98" s="69">
        <v>2375.2199999999998</v>
      </c>
      <c r="L98" s="71"/>
      <c r="M98" s="72"/>
      <c r="N98" s="69">
        <v>611</v>
      </c>
      <c r="O98" s="73">
        <f t="shared" si="26"/>
        <v>0.25723932940948629</v>
      </c>
      <c r="P98" s="73">
        <f t="shared" si="27"/>
        <v>0</v>
      </c>
      <c r="Q98" s="74">
        <f t="shared" si="28"/>
        <v>0</v>
      </c>
      <c r="R98" s="74">
        <f t="shared" si="43"/>
        <v>0</v>
      </c>
      <c r="S98" s="69">
        <v>35</v>
      </c>
      <c r="T98" s="75">
        <f t="shared" si="29"/>
        <v>183.3</v>
      </c>
      <c r="U98" s="33">
        <f t="shared" si="30"/>
        <v>2563.77</v>
      </c>
      <c r="V98" s="69">
        <v>1619114817</v>
      </c>
      <c r="W98" s="69">
        <v>14837</v>
      </c>
      <c r="X98" s="44">
        <f t="shared" si="31"/>
        <v>109126.83</v>
      </c>
      <c r="Y98" s="76">
        <f t="shared" si="32"/>
        <v>0.58450299999999999</v>
      </c>
      <c r="Z98" s="69">
        <v>88163</v>
      </c>
      <c r="AA98" s="76">
        <f t="shared" si="33"/>
        <v>0.76563899999999996</v>
      </c>
      <c r="AB98" s="76">
        <f t="shared" si="34"/>
        <v>0.36115599999999998</v>
      </c>
      <c r="AC98" s="77">
        <f t="shared" si="35"/>
        <v>0.36115599999999998</v>
      </c>
      <c r="AD98" s="78">
        <f t="shared" si="44"/>
        <v>0</v>
      </c>
      <c r="AE98" s="79">
        <f t="shared" si="45"/>
        <v>0.36115599999999998</v>
      </c>
      <c r="AF98" s="69">
        <v>0</v>
      </c>
      <c r="AG98" s="69">
        <v>0</v>
      </c>
      <c r="AH98" s="33">
        <f t="shared" si="36"/>
        <v>0</v>
      </c>
      <c r="AI98" s="41">
        <f t="shared" si="37"/>
        <v>0</v>
      </c>
      <c r="AJ98" s="41">
        <f t="shared" si="38"/>
        <v>10671239</v>
      </c>
      <c r="AK98" s="41">
        <f t="shared" si="39"/>
        <v>10671239</v>
      </c>
      <c r="AL98" s="41">
        <f t="shared" si="46"/>
        <v>10671239</v>
      </c>
      <c r="AM98" s="74">
        <v>11977384</v>
      </c>
      <c r="AN98" s="41">
        <f t="shared" si="47"/>
        <v>1306145</v>
      </c>
      <c r="AO98" s="80" t="str">
        <f t="shared" si="48"/>
        <v>No</v>
      </c>
      <c r="AP98" s="74">
        <v>11601318</v>
      </c>
      <c r="AQ98" s="74">
        <f t="shared" si="40"/>
        <v>108801.87849999999</v>
      </c>
      <c r="AR98" s="74">
        <f t="shared" si="41"/>
        <v>11492516.1215</v>
      </c>
      <c r="AS98" s="74">
        <f t="shared" si="42"/>
        <v>11492516.1215</v>
      </c>
      <c r="AT98" s="74"/>
      <c r="AU98" s="81"/>
      <c r="AV98" s="81"/>
      <c r="AW98" s="81"/>
      <c r="AX98" s="81"/>
      <c r="AY98" s="82"/>
      <c r="AZ98" s="74"/>
      <c r="BA98" s="83"/>
      <c r="BC98" s="83"/>
      <c r="BD98" s="83"/>
      <c r="BH98" s="83"/>
      <c r="BI98" s="83"/>
      <c r="BJ98" s="83"/>
      <c r="BK98" s="83"/>
      <c r="BL98" s="83"/>
    </row>
    <row r="99" spans="1:64" x14ac:dyDescent="0.15">
      <c r="A99" s="28" t="s">
        <v>14</v>
      </c>
      <c r="B99" s="28"/>
      <c r="C99" s="56"/>
      <c r="D99" s="56"/>
      <c r="E99" s="56"/>
      <c r="F99" s="26">
        <v>7</v>
      </c>
      <c r="G99" s="69">
        <v>70</v>
      </c>
      <c r="H99" s="28">
        <v>73</v>
      </c>
      <c r="I99" s="21" t="s">
        <v>90</v>
      </c>
      <c r="J99" s="70"/>
      <c r="K99" s="69">
        <v>572.12</v>
      </c>
      <c r="L99" s="71"/>
      <c r="M99" s="72"/>
      <c r="N99" s="69">
        <v>202</v>
      </c>
      <c r="O99" s="73">
        <f t="shared" si="26"/>
        <v>0.35307278193386005</v>
      </c>
      <c r="P99" s="73">
        <f t="shared" si="27"/>
        <v>0</v>
      </c>
      <c r="Q99" s="74">
        <f t="shared" si="28"/>
        <v>0</v>
      </c>
      <c r="R99" s="74">
        <f t="shared" si="43"/>
        <v>0</v>
      </c>
      <c r="S99" s="69">
        <v>8</v>
      </c>
      <c r="T99" s="75">
        <f t="shared" si="29"/>
        <v>60.6</v>
      </c>
      <c r="U99" s="33">
        <f t="shared" si="30"/>
        <v>633.92000000000007</v>
      </c>
      <c r="V99" s="69">
        <v>562346536</v>
      </c>
      <c r="W99" s="69">
        <v>4274</v>
      </c>
      <c r="X99" s="44">
        <f t="shared" si="31"/>
        <v>131573.82999999999</v>
      </c>
      <c r="Y99" s="76">
        <f t="shared" si="32"/>
        <v>0.70473300000000005</v>
      </c>
      <c r="Z99" s="69">
        <v>85296</v>
      </c>
      <c r="AA99" s="76">
        <f t="shared" si="33"/>
        <v>0.74074099999999998</v>
      </c>
      <c r="AB99" s="76">
        <f t="shared" si="34"/>
        <v>0.28446500000000002</v>
      </c>
      <c r="AC99" s="77">
        <f t="shared" si="35"/>
        <v>0.28446500000000002</v>
      </c>
      <c r="AD99" s="78">
        <f t="shared" si="44"/>
        <v>0</v>
      </c>
      <c r="AE99" s="79">
        <f t="shared" si="45"/>
        <v>0.28446500000000002</v>
      </c>
      <c r="AF99" s="69">
        <v>0</v>
      </c>
      <c r="AG99" s="69">
        <v>0</v>
      </c>
      <c r="AH99" s="33">
        <f t="shared" si="36"/>
        <v>0</v>
      </c>
      <c r="AI99" s="41">
        <f t="shared" si="37"/>
        <v>0</v>
      </c>
      <c r="AJ99" s="41">
        <f t="shared" si="38"/>
        <v>2078281</v>
      </c>
      <c r="AK99" s="41">
        <f t="shared" si="39"/>
        <v>2078281</v>
      </c>
      <c r="AL99" s="41">
        <f t="shared" si="46"/>
        <v>2078281</v>
      </c>
      <c r="AM99" s="74">
        <v>3518715</v>
      </c>
      <c r="AN99" s="41">
        <f t="shared" si="47"/>
        <v>1440434</v>
      </c>
      <c r="AO99" s="80" t="str">
        <f t="shared" si="48"/>
        <v>No</v>
      </c>
      <c r="AP99" s="74">
        <v>3019504</v>
      </c>
      <c r="AQ99" s="74">
        <f t="shared" si="40"/>
        <v>119988.1522</v>
      </c>
      <c r="AR99" s="74">
        <f t="shared" si="41"/>
        <v>2899515.8478000001</v>
      </c>
      <c r="AS99" s="74">
        <f t="shared" si="42"/>
        <v>2899515.8478000001</v>
      </c>
      <c r="AT99" s="74"/>
      <c r="AU99" s="81"/>
      <c r="AV99" s="81"/>
      <c r="AW99" s="81"/>
      <c r="AX99" s="81"/>
      <c r="AY99" s="82"/>
      <c r="AZ99" s="74"/>
      <c r="BA99" s="83"/>
      <c r="BC99" s="83"/>
      <c r="BD99" s="83"/>
      <c r="BH99" s="83"/>
      <c r="BI99" s="83"/>
      <c r="BJ99" s="83"/>
      <c r="BK99" s="83"/>
      <c r="BL99" s="83"/>
    </row>
    <row r="100" spans="1:64" x14ac:dyDescent="0.15">
      <c r="A100" s="28" t="s">
        <v>14</v>
      </c>
      <c r="B100" s="28"/>
      <c r="C100" s="56"/>
      <c r="D100" s="56"/>
      <c r="E100" s="56"/>
      <c r="F100" s="26">
        <v>4</v>
      </c>
      <c r="G100" s="69">
        <v>114</v>
      </c>
      <c r="H100" s="28">
        <v>74</v>
      </c>
      <c r="I100" s="21" t="s">
        <v>91</v>
      </c>
      <c r="J100" s="70"/>
      <c r="K100" s="69">
        <v>883.11</v>
      </c>
      <c r="L100" s="71"/>
      <c r="M100" s="72"/>
      <c r="N100" s="69">
        <v>219</v>
      </c>
      <c r="O100" s="73">
        <f t="shared" si="26"/>
        <v>0.24798722695926895</v>
      </c>
      <c r="P100" s="73">
        <f t="shared" si="27"/>
        <v>0</v>
      </c>
      <c r="Q100" s="74">
        <f t="shared" si="28"/>
        <v>0</v>
      </c>
      <c r="R100" s="74">
        <f t="shared" si="43"/>
        <v>0</v>
      </c>
      <c r="S100" s="69">
        <v>2</v>
      </c>
      <c r="T100" s="75">
        <f t="shared" si="29"/>
        <v>65.7</v>
      </c>
      <c r="U100" s="33">
        <f t="shared" si="30"/>
        <v>949.11</v>
      </c>
      <c r="V100" s="69">
        <v>1463334139.6700001</v>
      </c>
      <c r="W100" s="69">
        <v>8168</v>
      </c>
      <c r="X100" s="44">
        <f t="shared" si="31"/>
        <v>179154.52</v>
      </c>
      <c r="Y100" s="76">
        <f t="shared" si="32"/>
        <v>0.95958399999999999</v>
      </c>
      <c r="Z100" s="69">
        <v>78375</v>
      </c>
      <c r="AA100" s="76">
        <f t="shared" si="33"/>
        <v>0.68063600000000002</v>
      </c>
      <c r="AB100" s="76">
        <f t="shared" si="34"/>
        <v>0.1241</v>
      </c>
      <c r="AC100" s="77">
        <f t="shared" si="35"/>
        <v>0.1241</v>
      </c>
      <c r="AD100" s="78">
        <f t="shared" si="44"/>
        <v>0</v>
      </c>
      <c r="AE100" s="79">
        <f t="shared" si="45"/>
        <v>0.1241</v>
      </c>
      <c r="AF100" s="69">
        <v>0</v>
      </c>
      <c r="AG100" s="69">
        <v>0</v>
      </c>
      <c r="AH100" s="33">
        <f t="shared" si="36"/>
        <v>0</v>
      </c>
      <c r="AI100" s="41">
        <f t="shared" si="37"/>
        <v>0</v>
      </c>
      <c r="AJ100" s="41">
        <f t="shared" si="38"/>
        <v>1357467</v>
      </c>
      <c r="AK100" s="41">
        <f t="shared" si="39"/>
        <v>1357467</v>
      </c>
      <c r="AL100" s="41">
        <f t="shared" si="46"/>
        <v>1357467</v>
      </c>
      <c r="AM100" s="74">
        <v>1446598</v>
      </c>
      <c r="AN100" s="41">
        <f t="shared" si="47"/>
        <v>89131</v>
      </c>
      <c r="AO100" s="80" t="str">
        <f t="shared" si="48"/>
        <v>No</v>
      </c>
      <c r="AP100" s="74">
        <v>1300927</v>
      </c>
      <c r="AQ100" s="74">
        <f t="shared" si="40"/>
        <v>7424.6122999999998</v>
      </c>
      <c r="AR100" s="74">
        <f t="shared" si="41"/>
        <v>1293502.3877000001</v>
      </c>
      <c r="AS100" s="74">
        <f t="shared" si="42"/>
        <v>1293502.3877000001</v>
      </c>
      <c r="AT100" s="74"/>
      <c r="AU100" s="81"/>
      <c r="AV100" s="81"/>
      <c r="AW100" s="81"/>
      <c r="AX100" s="81"/>
      <c r="AY100" s="82"/>
      <c r="AZ100" s="74"/>
      <c r="BA100" s="83"/>
      <c r="BC100" s="83"/>
      <c r="BD100" s="83"/>
      <c r="BH100" s="83"/>
      <c r="BI100" s="83"/>
      <c r="BJ100" s="83"/>
      <c r="BK100" s="83"/>
      <c r="BL100" s="83"/>
    </row>
    <row r="101" spans="1:64" x14ac:dyDescent="0.15">
      <c r="A101" s="28" t="s">
        <v>10</v>
      </c>
      <c r="B101" s="28"/>
      <c r="C101" s="56"/>
      <c r="D101" s="56"/>
      <c r="E101" s="56"/>
      <c r="F101" s="26">
        <v>1</v>
      </c>
      <c r="G101" s="69">
        <v>154</v>
      </c>
      <c r="H101" s="28">
        <v>75</v>
      </c>
      <c r="I101" s="21" t="s">
        <v>92</v>
      </c>
      <c r="J101" s="70"/>
      <c r="K101" s="69">
        <v>248.43</v>
      </c>
      <c r="L101" s="71"/>
      <c r="M101" s="72"/>
      <c r="N101" s="69">
        <v>41</v>
      </c>
      <c r="O101" s="73">
        <f t="shared" si="26"/>
        <v>0.16503642877269251</v>
      </c>
      <c r="P101" s="73">
        <f t="shared" si="27"/>
        <v>0</v>
      </c>
      <c r="Q101" s="74">
        <f t="shared" si="28"/>
        <v>0</v>
      </c>
      <c r="R101" s="74">
        <f t="shared" si="43"/>
        <v>0</v>
      </c>
      <c r="S101" s="69">
        <v>4</v>
      </c>
      <c r="T101" s="75">
        <f t="shared" si="29"/>
        <v>12.3</v>
      </c>
      <c r="U101" s="33">
        <f t="shared" si="30"/>
        <v>261.33000000000004</v>
      </c>
      <c r="V101" s="69">
        <v>720535394.66999996</v>
      </c>
      <c r="W101" s="69">
        <v>2354</v>
      </c>
      <c r="X101" s="44">
        <f t="shared" si="31"/>
        <v>306089.8</v>
      </c>
      <c r="Y101" s="76">
        <f t="shared" si="32"/>
        <v>1.639473</v>
      </c>
      <c r="Z101" s="69">
        <v>84922</v>
      </c>
      <c r="AA101" s="76">
        <f t="shared" si="33"/>
        <v>0.73749299999999995</v>
      </c>
      <c r="AB101" s="76">
        <f t="shared" si="34"/>
        <v>-0.36887900000000001</v>
      </c>
      <c r="AC101" s="77">
        <f t="shared" si="35"/>
        <v>0.01</v>
      </c>
      <c r="AD101" s="78">
        <f t="shared" si="44"/>
        <v>0</v>
      </c>
      <c r="AE101" s="79">
        <f t="shared" si="45"/>
        <v>0.01</v>
      </c>
      <c r="AF101" s="69">
        <v>246</v>
      </c>
      <c r="AG101" s="69">
        <v>13</v>
      </c>
      <c r="AH101" s="33">
        <f t="shared" si="36"/>
        <v>100</v>
      </c>
      <c r="AI101" s="41">
        <f t="shared" si="37"/>
        <v>24600</v>
      </c>
      <c r="AJ101" s="41">
        <f t="shared" si="38"/>
        <v>30118</v>
      </c>
      <c r="AK101" s="41">
        <f t="shared" si="39"/>
        <v>54718</v>
      </c>
      <c r="AL101" s="41">
        <f t="shared" si="46"/>
        <v>54718</v>
      </c>
      <c r="AM101" s="74">
        <v>63069</v>
      </c>
      <c r="AN101" s="41">
        <f t="shared" si="47"/>
        <v>8351</v>
      </c>
      <c r="AO101" s="80" t="str">
        <f t="shared" si="48"/>
        <v>No</v>
      </c>
      <c r="AP101" s="74">
        <v>60912</v>
      </c>
      <c r="AQ101" s="74">
        <f t="shared" si="40"/>
        <v>695.63829999999996</v>
      </c>
      <c r="AR101" s="74">
        <f t="shared" si="41"/>
        <v>60216.361700000001</v>
      </c>
      <c r="AS101" s="74">
        <f t="shared" si="42"/>
        <v>60216.361700000001</v>
      </c>
      <c r="AT101" s="74"/>
      <c r="AU101" s="81"/>
      <c r="AV101" s="81"/>
      <c r="AW101" s="81"/>
      <c r="AX101" s="81"/>
      <c r="AY101" s="82"/>
      <c r="AZ101" s="74"/>
      <c r="BA101" s="83"/>
      <c r="BC101" s="83"/>
      <c r="BD101" s="83"/>
      <c r="BH101" s="83"/>
      <c r="BI101" s="83"/>
      <c r="BJ101" s="83"/>
      <c r="BK101" s="83"/>
      <c r="BL101" s="83"/>
    </row>
    <row r="102" spans="1:64" x14ac:dyDescent="0.15">
      <c r="A102" s="28" t="s">
        <v>16</v>
      </c>
      <c r="B102" s="28"/>
      <c r="C102" s="56"/>
      <c r="D102" s="56"/>
      <c r="E102" s="56"/>
      <c r="F102" s="26">
        <v>2</v>
      </c>
      <c r="G102" s="69">
        <v>144</v>
      </c>
      <c r="H102" s="28">
        <v>76</v>
      </c>
      <c r="I102" s="21" t="s">
        <v>93</v>
      </c>
      <c r="J102" s="70"/>
      <c r="K102" s="69">
        <v>2625.47</v>
      </c>
      <c r="L102" s="71"/>
      <c r="M102" s="72"/>
      <c r="N102" s="69">
        <v>99</v>
      </c>
      <c r="O102" s="73">
        <f t="shared" si="26"/>
        <v>3.7707534270054507E-2</v>
      </c>
      <c r="P102" s="73">
        <f t="shared" si="27"/>
        <v>0</v>
      </c>
      <c r="Q102" s="74">
        <f t="shared" si="28"/>
        <v>0</v>
      </c>
      <c r="R102" s="74">
        <f t="shared" si="43"/>
        <v>0</v>
      </c>
      <c r="S102" s="69">
        <v>37</v>
      </c>
      <c r="T102" s="75">
        <f t="shared" si="29"/>
        <v>29.7</v>
      </c>
      <c r="U102" s="33">
        <f t="shared" si="30"/>
        <v>2660.72</v>
      </c>
      <c r="V102" s="69">
        <v>4227313659.6700001</v>
      </c>
      <c r="W102" s="69">
        <v>18196</v>
      </c>
      <c r="X102" s="44">
        <f t="shared" si="31"/>
        <v>232321.04</v>
      </c>
      <c r="Y102" s="76">
        <f t="shared" si="32"/>
        <v>1.244354</v>
      </c>
      <c r="Z102" s="69">
        <v>108167</v>
      </c>
      <c r="AA102" s="76">
        <f t="shared" si="33"/>
        <v>0.939361</v>
      </c>
      <c r="AB102" s="76">
        <f t="shared" si="34"/>
        <v>-0.15285599999999999</v>
      </c>
      <c r="AC102" s="77">
        <f t="shared" si="35"/>
        <v>0.01</v>
      </c>
      <c r="AD102" s="78">
        <f t="shared" si="44"/>
        <v>0</v>
      </c>
      <c r="AE102" s="79">
        <f t="shared" si="45"/>
        <v>0.01</v>
      </c>
      <c r="AF102" s="69">
        <v>0</v>
      </c>
      <c r="AG102" s="69">
        <v>0</v>
      </c>
      <c r="AH102" s="33">
        <f t="shared" si="36"/>
        <v>0</v>
      </c>
      <c r="AI102" s="41">
        <f t="shared" si="37"/>
        <v>0</v>
      </c>
      <c r="AJ102" s="41">
        <f t="shared" si="38"/>
        <v>306648</v>
      </c>
      <c r="AK102" s="41">
        <f t="shared" si="39"/>
        <v>306648</v>
      </c>
      <c r="AL102" s="41">
        <f t="shared" si="46"/>
        <v>306648</v>
      </c>
      <c r="AM102" s="74">
        <v>446496</v>
      </c>
      <c r="AN102" s="41">
        <f t="shared" si="47"/>
        <v>139848</v>
      </c>
      <c r="AO102" s="80" t="str">
        <f t="shared" si="48"/>
        <v>No</v>
      </c>
      <c r="AP102" s="74">
        <v>407115</v>
      </c>
      <c r="AQ102" s="74">
        <f t="shared" si="40"/>
        <v>11649.338400000001</v>
      </c>
      <c r="AR102" s="74">
        <f t="shared" si="41"/>
        <v>395465.66159999999</v>
      </c>
      <c r="AS102" s="74">
        <f t="shared" si="42"/>
        <v>395465.66159999999</v>
      </c>
      <c r="AT102" s="74"/>
      <c r="AU102" s="81"/>
      <c r="AV102" s="81"/>
      <c r="AW102" s="81"/>
      <c r="AX102" s="81"/>
      <c r="AY102" s="82"/>
      <c r="AZ102" s="74"/>
      <c r="BA102" s="83"/>
      <c r="BC102" s="83"/>
      <c r="BD102" s="83"/>
      <c r="BH102" s="83"/>
      <c r="BI102" s="83"/>
      <c r="BJ102" s="83"/>
      <c r="BK102" s="83"/>
      <c r="BL102" s="83"/>
    </row>
    <row r="103" spans="1:64" x14ac:dyDescent="0.15">
      <c r="A103" s="28" t="s">
        <v>25</v>
      </c>
      <c r="B103" s="28"/>
      <c r="C103" s="56">
        <v>1</v>
      </c>
      <c r="D103" s="56">
        <v>1</v>
      </c>
      <c r="E103" s="56"/>
      <c r="F103" s="26">
        <v>9</v>
      </c>
      <c r="G103" s="69">
        <v>17</v>
      </c>
      <c r="H103" s="28">
        <v>77</v>
      </c>
      <c r="I103" s="21" t="s">
        <v>94</v>
      </c>
      <c r="J103" s="70"/>
      <c r="K103" s="69">
        <v>7651.26</v>
      </c>
      <c r="L103" s="85"/>
      <c r="M103" s="72"/>
      <c r="N103" s="69">
        <v>4673</v>
      </c>
      <c r="O103" s="73">
        <f t="shared" si="26"/>
        <v>0.61074907923662247</v>
      </c>
      <c r="P103" s="73">
        <f t="shared" si="27"/>
        <v>0</v>
      </c>
      <c r="Q103" s="74">
        <f t="shared" si="28"/>
        <v>0</v>
      </c>
      <c r="R103" s="74">
        <f t="shared" si="43"/>
        <v>0</v>
      </c>
      <c r="S103" s="69">
        <v>531</v>
      </c>
      <c r="T103" s="75">
        <f t="shared" si="29"/>
        <v>1401.9</v>
      </c>
      <c r="U103" s="33">
        <f t="shared" si="30"/>
        <v>9132.81</v>
      </c>
      <c r="V103" s="69">
        <v>5813992039.6700001</v>
      </c>
      <c r="W103" s="69">
        <v>57932</v>
      </c>
      <c r="X103" s="44">
        <f t="shared" si="31"/>
        <v>100358.9</v>
      </c>
      <c r="Y103" s="76">
        <f t="shared" si="32"/>
        <v>0.53754000000000002</v>
      </c>
      <c r="Z103" s="69">
        <v>67325</v>
      </c>
      <c r="AA103" s="76">
        <f t="shared" si="33"/>
        <v>0.58467400000000003</v>
      </c>
      <c r="AB103" s="76">
        <f t="shared" si="34"/>
        <v>0.44832</v>
      </c>
      <c r="AC103" s="77">
        <f t="shared" si="35"/>
        <v>0.44832</v>
      </c>
      <c r="AD103" s="78">
        <f t="shared" si="44"/>
        <v>0.03</v>
      </c>
      <c r="AE103" s="79">
        <f t="shared" si="45"/>
        <v>0.47831999999999997</v>
      </c>
      <c r="AF103" s="69">
        <v>0</v>
      </c>
      <c r="AG103" s="69">
        <v>0</v>
      </c>
      <c r="AH103" s="33">
        <f t="shared" si="36"/>
        <v>0</v>
      </c>
      <c r="AI103" s="41">
        <f t="shared" si="37"/>
        <v>0</v>
      </c>
      <c r="AJ103" s="41">
        <f t="shared" si="38"/>
        <v>50345875</v>
      </c>
      <c r="AK103" s="41">
        <f t="shared" si="39"/>
        <v>50345875</v>
      </c>
      <c r="AL103" s="41">
        <f t="shared" si="46"/>
        <v>50345875</v>
      </c>
      <c r="AM103" s="74">
        <v>34440424</v>
      </c>
      <c r="AN103" s="41">
        <f t="shared" si="47"/>
        <v>15905451</v>
      </c>
      <c r="AO103" s="80" t="str">
        <f t="shared" si="48"/>
        <v>Yes</v>
      </c>
      <c r="AP103" s="74">
        <v>36555957</v>
      </c>
      <c r="AQ103" s="74">
        <f t="shared" si="40"/>
        <v>1695521.0766</v>
      </c>
      <c r="AR103" s="74">
        <f t="shared" si="41"/>
        <v>38251478.0766</v>
      </c>
      <c r="AS103" s="74">
        <f t="shared" si="42"/>
        <v>38251478.0766</v>
      </c>
      <c r="AT103" s="74"/>
      <c r="AU103" s="81"/>
      <c r="AV103" s="81"/>
      <c r="AW103" s="81"/>
      <c r="AX103" s="81"/>
      <c r="AY103" s="82"/>
      <c r="AZ103" s="74"/>
      <c r="BA103" s="83"/>
      <c r="BC103" s="83"/>
      <c r="BD103" s="83"/>
      <c r="BH103" s="83"/>
      <c r="BI103" s="83"/>
      <c r="BJ103" s="83"/>
      <c r="BK103" s="83"/>
      <c r="BL103" s="83"/>
    </row>
    <row r="104" spans="1:64" x14ac:dyDescent="0.15">
      <c r="A104" s="28" t="s">
        <v>10</v>
      </c>
      <c r="B104" s="28"/>
      <c r="C104" s="56"/>
      <c r="D104" s="56"/>
      <c r="E104" s="56"/>
      <c r="F104" s="26">
        <v>8</v>
      </c>
      <c r="G104" s="69">
        <v>38</v>
      </c>
      <c r="H104" s="28">
        <v>78</v>
      </c>
      <c r="I104" s="21" t="s">
        <v>95</v>
      </c>
      <c r="J104" s="70"/>
      <c r="K104" s="69">
        <v>1679.67</v>
      </c>
      <c r="L104" s="85"/>
      <c r="M104" s="72"/>
      <c r="N104" s="69">
        <v>483</v>
      </c>
      <c r="O104" s="73">
        <f t="shared" si="26"/>
        <v>0.28755648430941788</v>
      </c>
      <c r="P104" s="73">
        <f t="shared" si="27"/>
        <v>0</v>
      </c>
      <c r="Q104" s="74">
        <f t="shared" si="28"/>
        <v>0</v>
      </c>
      <c r="R104" s="74">
        <f t="shared" si="43"/>
        <v>0</v>
      </c>
      <c r="S104" s="69">
        <v>57</v>
      </c>
      <c r="T104" s="75">
        <f t="shared" si="29"/>
        <v>144.9</v>
      </c>
      <c r="U104" s="33">
        <f t="shared" si="30"/>
        <v>1833.1200000000001</v>
      </c>
      <c r="V104" s="69">
        <v>1586317025.6700001</v>
      </c>
      <c r="W104" s="69">
        <v>13695</v>
      </c>
      <c r="X104" s="44">
        <f t="shared" si="31"/>
        <v>115831.84</v>
      </c>
      <c r="Y104" s="76">
        <f t="shared" si="32"/>
        <v>0.62041599999999997</v>
      </c>
      <c r="Z104" s="69">
        <v>58819</v>
      </c>
      <c r="AA104" s="76">
        <f t="shared" si="33"/>
        <v>0.51080499999999995</v>
      </c>
      <c r="AB104" s="76">
        <f t="shared" si="34"/>
        <v>0.41246699999999997</v>
      </c>
      <c r="AC104" s="77">
        <f t="shared" si="35"/>
        <v>0.41246699999999997</v>
      </c>
      <c r="AD104" s="78">
        <f t="shared" si="44"/>
        <v>0</v>
      </c>
      <c r="AE104" s="79">
        <f t="shared" si="45"/>
        <v>0.41246699999999997</v>
      </c>
      <c r="AF104" s="69">
        <v>532</v>
      </c>
      <c r="AG104" s="69">
        <v>4</v>
      </c>
      <c r="AH104" s="33">
        <f t="shared" si="36"/>
        <v>30.77</v>
      </c>
      <c r="AI104" s="41">
        <f t="shared" si="37"/>
        <v>16370</v>
      </c>
      <c r="AJ104" s="41">
        <f t="shared" si="38"/>
        <v>8714070</v>
      </c>
      <c r="AK104" s="41">
        <f t="shared" si="39"/>
        <v>8730440</v>
      </c>
      <c r="AL104" s="41">
        <f t="shared" si="46"/>
        <v>8730440</v>
      </c>
      <c r="AM104" s="74">
        <v>9947410</v>
      </c>
      <c r="AN104" s="41">
        <f t="shared" si="47"/>
        <v>1216970</v>
      </c>
      <c r="AO104" s="80" t="str">
        <f t="shared" si="48"/>
        <v>No</v>
      </c>
      <c r="AP104" s="74">
        <v>9561096</v>
      </c>
      <c r="AQ104" s="74">
        <f t="shared" si="40"/>
        <v>101373.601</v>
      </c>
      <c r="AR104" s="74">
        <f t="shared" si="41"/>
        <v>9459722.3990000002</v>
      </c>
      <c r="AS104" s="74">
        <f t="shared" si="42"/>
        <v>9459722.3990000002</v>
      </c>
      <c r="AT104" s="74"/>
      <c r="AU104" s="81"/>
      <c r="AV104" s="81"/>
      <c r="AW104" s="81"/>
      <c r="AX104" s="81"/>
      <c r="AY104" s="82"/>
      <c r="AZ104" s="74"/>
      <c r="BA104" s="83"/>
      <c r="BC104" s="83"/>
      <c r="BD104" s="83"/>
      <c r="BH104" s="83"/>
      <c r="BI104" s="83"/>
      <c r="BJ104" s="83"/>
      <c r="BK104" s="83"/>
      <c r="BL104" s="83"/>
    </row>
    <row r="105" spans="1:64" x14ac:dyDescent="0.15">
      <c r="A105" s="28" t="s">
        <v>10</v>
      </c>
      <c r="B105" s="28"/>
      <c r="C105" s="56"/>
      <c r="D105" s="56"/>
      <c r="E105" s="56"/>
      <c r="F105" s="26">
        <v>4</v>
      </c>
      <c r="G105" s="69">
        <v>68</v>
      </c>
      <c r="H105" s="28">
        <v>79</v>
      </c>
      <c r="I105" s="21" t="s">
        <v>96</v>
      </c>
      <c r="J105" s="70"/>
      <c r="K105" s="69">
        <v>987.5</v>
      </c>
      <c r="L105" s="71"/>
      <c r="M105" s="72"/>
      <c r="N105" s="69">
        <v>154</v>
      </c>
      <c r="O105" s="73">
        <f t="shared" si="26"/>
        <v>0.1559493670886076</v>
      </c>
      <c r="P105" s="73">
        <f t="shared" si="27"/>
        <v>0</v>
      </c>
      <c r="Q105" s="74">
        <f t="shared" si="28"/>
        <v>0</v>
      </c>
      <c r="R105" s="74">
        <f t="shared" si="43"/>
        <v>0</v>
      </c>
      <c r="S105" s="69">
        <v>9</v>
      </c>
      <c r="T105" s="75">
        <f t="shared" si="29"/>
        <v>46.2</v>
      </c>
      <c r="U105" s="33">
        <f t="shared" si="30"/>
        <v>1035.05</v>
      </c>
      <c r="V105" s="69">
        <v>852243455.66999996</v>
      </c>
      <c r="W105" s="69">
        <v>6397</v>
      </c>
      <c r="X105" s="44">
        <f t="shared" si="31"/>
        <v>133225.49</v>
      </c>
      <c r="Y105" s="76">
        <f t="shared" si="32"/>
        <v>0.71357999999999999</v>
      </c>
      <c r="Z105" s="69">
        <v>110250</v>
      </c>
      <c r="AA105" s="76">
        <f t="shared" si="33"/>
        <v>0.95745000000000002</v>
      </c>
      <c r="AB105" s="76">
        <f t="shared" si="34"/>
        <v>0.213259</v>
      </c>
      <c r="AC105" s="77">
        <f t="shared" si="35"/>
        <v>0.213259</v>
      </c>
      <c r="AD105" s="78">
        <f t="shared" si="44"/>
        <v>0</v>
      </c>
      <c r="AE105" s="79">
        <f t="shared" si="45"/>
        <v>0.213259</v>
      </c>
      <c r="AF105" s="69">
        <v>514</v>
      </c>
      <c r="AG105" s="69">
        <v>6</v>
      </c>
      <c r="AH105" s="33">
        <f t="shared" si="36"/>
        <v>46.15</v>
      </c>
      <c r="AI105" s="41">
        <f t="shared" si="37"/>
        <v>23721</v>
      </c>
      <c r="AJ105" s="41">
        <f t="shared" si="38"/>
        <v>2543956</v>
      </c>
      <c r="AK105" s="41">
        <f t="shared" si="39"/>
        <v>2567677</v>
      </c>
      <c r="AL105" s="41">
        <f t="shared" si="46"/>
        <v>2567677</v>
      </c>
      <c r="AM105" s="74">
        <v>3154015</v>
      </c>
      <c r="AN105" s="41">
        <f t="shared" si="47"/>
        <v>586338</v>
      </c>
      <c r="AO105" s="80" t="str">
        <f t="shared" si="48"/>
        <v>No</v>
      </c>
      <c r="AP105" s="74">
        <v>2951181</v>
      </c>
      <c r="AQ105" s="74">
        <f t="shared" si="40"/>
        <v>48841.955399999999</v>
      </c>
      <c r="AR105" s="74">
        <f t="shared" si="41"/>
        <v>2902339.0446000001</v>
      </c>
      <c r="AS105" s="74">
        <f t="shared" si="42"/>
        <v>2902339.0446000001</v>
      </c>
      <c r="AT105" s="74"/>
      <c r="AU105" s="81"/>
      <c r="AV105" s="81"/>
      <c r="AW105" s="81"/>
      <c r="AX105" s="81"/>
      <c r="AY105" s="82"/>
      <c r="AZ105" s="74"/>
      <c r="BA105" s="83"/>
      <c r="BC105" s="83"/>
      <c r="BD105" s="83"/>
      <c r="BH105" s="83"/>
      <c r="BI105" s="83"/>
      <c r="BJ105" s="83"/>
      <c r="BK105" s="83"/>
      <c r="BL105" s="83"/>
    </row>
    <row r="106" spans="1:64" x14ac:dyDescent="0.15">
      <c r="A106" s="28" t="s">
        <v>12</v>
      </c>
      <c r="B106" s="28">
        <v>1</v>
      </c>
      <c r="C106" s="56">
        <v>1</v>
      </c>
      <c r="D106" s="56">
        <v>0</v>
      </c>
      <c r="E106" s="56">
        <v>1</v>
      </c>
      <c r="F106" s="26">
        <v>10</v>
      </c>
      <c r="G106" s="69">
        <v>10</v>
      </c>
      <c r="H106" s="28">
        <v>80</v>
      </c>
      <c r="I106" s="21" t="s">
        <v>97</v>
      </c>
      <c r="J106" s="70"/>
      <c r="K106" s="69">
        <v>8950.7900000000009</v>
      </c>
      <c r="L106" s="85"/>
      <c r="M106" s="72"/>
      <c r="N106" s="69">
        <v>6802</v>
      </c>
      <c r="O106" s="73">
        <f t="shared" si="26"/>
        <v>0.75993292212195784</v>
      </c>
      <c r="P106" s="73">
        <f t="shared" si="27"/>
        <v>9.9329221219578434E-3</v>
      </c>
      <c r="Q106" s="74">
        <f t="shared" si="28"/>
        <v>88.907499999999061</v>
      </c>
      <c r="R106" s="74">
        <f t="shared" si="43"/>
        <v>4.4453749999999532</v>
      </c>
      <c r="S106" s="69">
        <v>1447</v>
      </c>
      <c r="T106" s="75">
        <f t="shared" si="29"/>
        <v>2040.6</v>
      </c>
      <c r="U106" s="33">
        <f t="shared" si="30"/>
        <v>11212.885375</v>
      </c>
      <c r="V106" s="69">
        <v>4581030517.6700001</v>
      </c>
      <c r="W106" s="69">
        <v>59927</v>
      </c>
      <c r="X106" s="44">
        <f t="shared" si="31"/>
        <v>76443.509999999995</v>
      </c>
      <c r="Y106" s="76">
        <f t="shared" si="32"/>
        <v>0.409445</v>
      </c>
      <c r="Z106" s="69">
        <v>57350</v>
      </c>
      <c r="AA106" s="76">
        <f t="shared" si="33"/>
        <v>0.49804799999999999</v>
      </c>
      <c r="AB106" s="76">
        <f t="shared" si="34"/>
        <v>0.56397399999999998</v>
      </c>
      <c r="AC106" s="77">
        <f t="shared" si="35"/>
        <v>0.56397399999999998</v>
      </c>
      <c r="AD106" s="78">
        <f t="shared" si="44"/>
        <v>0.05</v>
      </c>
      <c r="AE106" s="79">
        <f t="shared" si="45"/>
        <v>0.61397400000000002</v>
      </c>
      <c r="AF106" s="69">
        <v>0</v>
      </c>
      <c r="AG106" s="69">
        <v>0</v>
      </c>
      <c r="AH106" s="33">
        <f t="shared" si="36"/>
        <v>0</v>
      </c>
      <c r="AI106" s="41">
        <f t="shared" si="37"/>
        <v>0</v>
      </c>
      <c r="AJ106" s="41">
        <f t="shared" si="38"/>
        <v>79342941</v>
      </c>
      <c r="AK106" s="41">
        <f t="shared" si="39"/>
        <v>79342941</v>
      </c>
      <c r="AL106" s="41">
        <f t="shared" si="46"/>
        <v>79342941</v>
      </c>
      <c r="AM106" s="74">
        <v>60258395</v>
      </c>
      <c r="AN106" s="41">
        <f t="shared" si="47"/>
        <v>19084546</v>
      </c>
      <c r="AO106" s="80" t="str">
        <f t="shared" si="48"/>
        <v>Yes</v>
      </c>
      <c r="AP106" s="74">
        <v>62740126</v>
      </c>
      <c r="AQ106" s="74">
        <f t="shared" si="40"/>
        <v>2034412.6036</v>
      </c>
      <c r="AR106" s="74">
        <f t="shared" si="41"/>
        <v>64774538.603600003</v>
      </c>
      <c r="AS106" s="74">
        <f t="shared" si="42"/>
        <v>64774538.603600003</v>
      </c>
      <c r="AT106" s="74"/>
      <c r="AU106" s="81"/>
      <c r="AV106" s="81"/>
      <c r="AW106" s="81"/>
      <c r="AX106" s="81"/>
      <c r="AY106" s="82"/>
      <c r="AZ106" s="74"/>
      <c r="BA106" s="83"/>
      <c r="BC106" s="83"/>
      <c r="BD106" s="83"/>
      <c r="BH106" s="83"/>
      <c r="BI106" s="83"/>
      <c r="BJ106" s="83"/>
      <c r="BK106" s="83"/>
      <c r="BL106" s="83"/>
    </row>
    <row r="107" spans="1:64" x14ac:dyDescent="0.15">
      <c r="A107" s="28" t="s">
        <v>16</v>
      </c>
      <c r="B107" s="28"/>
      <c r="C107" s="56"/>
      <c r="D107" s="56"/>
      <c r="E107" s="56"/>
      <c r="F107" s="26">
        <v>3</v>
      </c>
      <c r="G107" s="69">
        <v>113</v>
      </c>
      <c r="H107" s="28">
        <v>81</v>
      </c>
      <c r="I107" s="21" t="s">
        <v>98</v>
      </c>
      <c r="J107" s="70"/>
      <c r="K107" s="69">
        <v>1273.73</v>
      </c>
      <c r="L107" s="71"/>
      <c r="M107" s="72"/>
      <c r="N107" s="69">
        <v>190</v>
      </c>
      <c r="O107" s="73">
        <f t="shared" si="26"/>
        <v>0.14916819106089987</v>
      </c>
      <c r="P107" s="73">
        <f t="shared" si="27"/>
        <v>0</v>
      </c>
      <c r="Q107" s="74">
        <f t="shared" si="28"/>
        <v>0</v>
      </c>
      <c r="R107" s="74">
        <f t="shared" si="43"/>
        <v>0</v>
      </c>
      <c r="S107" s="69">
        <v>24</v>
      </c>
      <c r="T107" s="75">
        <f t="shared" si="29"/>
        <v>57</v>
      </c>
      <c r="U107" s="33">
        <f t="shared" si="30"/>
        <v>1334.33</v>
      </c>
      <c r="V107" s="69">
        <v>1365581099</v>
      </c>
      <c r="W107" s="69">
        <v>7725</v>
      </c>
      <c r="X107" s="44">
        <f t="shared" si="31"/>
        <v>176774.25</v>
      </c>
      <c r="Y107" s="76">
        <f t="shared" si="32"/>
        <v>0.94683499999999998</v>
      </c>
      <c r="Z107" s="69">
        <v>105036</v>
      </c>
      <c r="AA107" s="76">
        <f t="shared" si="33"/>
        <v>0.91217000000000004</v>
      </c>
      <c r="AB107" s="76">
        <f t="shared" si="34"/>
        <v>6.3564999999999997E-2</v>
      </c>
      <c r="AC107" s="77">
        <f t="shared" si="35"/>
        <v>6.3564999999999997E-2</v>
      </c>
      <c r="AD107" s="78">
        <f t="shared" si="44"/>
        <v>0</v>
      </c>
      <c r="AE107" s="79">
        <f t="shared" si="45"/>
        <v>6.3564999999999997E-2</v>
      </c>
      <c r="AF107" s="69">
        <v>1274</v>
      </c>
      <c r="AG107" s="69">
        <v>13</v>
      </c>
      <c r="AH107" s="33">
        <f t="shared" si="36"/>
        <v>100</v>
      </c>
      <c r="AI107" s="41">
        <f t="shared" si="37"/>
        <v>127400</v>
      </c>
      <c r="AJ107" s="41">
        <f t="shared" si="38"/>
        <v>977512</v>
      </c>
      <c r="AK107" s="41">
        <f t="shared" si="39"/>
        <v>1104912</v>
      </c>
      <c r="AL107" s="41">
        <f t="shared" si="46"/>
        <v>1104912</v>
      </c>
      <c r="AM107" s="74">
        <v>855086</v>
      </c>
      <c r="AN107" s="41">
        <f t="shared" si="47"/>
        <v>249826</v>
      </c>
      <c r="AO107" s="80" t="str">
        <f t="shared" si="48"/>
        <v>Yes</v>
      </c>
      <c r="AP107" s="74">
        <v>821127</v>
      </c>
      <c r="AQ107" s="74">
        <f t="shared" si="40"/>
        <v>26631.4516</v>
      </c>
      <c r="AR107" s="74">
        <f t="shared" si="41"/>
        <v>847758.45160000003</v>
      </c>
      <c r="AS107" s="74">
        <f t="shared" si="42"/>
        <v>847758.45160000003</v>
      </c>
      <c r="AT107" s="74"/>
      <c r="AU107" s="81"/>
      <c r="AV107" s="81"/>
      <c r="AW107" s="81"/>
      <c r="AX107" s="81"/>
      <c r="AY107" s="82"/>
      <c r="AZ107" s="74"/>
      <c r="BA107" s="83"/>
      <c r="BC107" s="83"/>
      <c r="BD107" s="83"/>
      <c r="BH107" s="83"/>
      <c r="BI107" s="83"/>
      <c r="BJ107" s="83"/>
      <c r="BK107" s="83"/>
      <c r="BL107" s="83"/>
    </row>
    <row r="108" spans="1:64" x14ac:dyDescent="0.15">
      <c r="A108" s="28" t="s">
        <v>10</v>
      </c>
      <c r="B108" s="28"/>
      <c r="C108" s="56"/>
      <c r="D108" s="56"/>
      <c r="E108" s="56"/>
      <c r="F108" s="26">
        <v>6</v>
      </c>
      <c r="G108" s="69">
        <v>64</v>
      </c>
      <c r="H108" s="28">
        <v>82</v>
      </c>
      <c r="I108" s="21" t="s">
        <v>99</v>
      </c>
      <c r="J108" s="70"/>
      <c r="K108" s="69">
        <v>519.24</v>
      </c>
      <c r="L108" s="71"/>
      <c r="M108" s="72"/>
      <c r="N108" s="69">
        <v>95</v>
      </c>
      <c r="O108" s="73">
        <f t="shared" si="26"/>
        <v>0.18295971034589015</v>
      </c>
      <c r="P108" s="73">
        <f t="shared" si="27"/>
        <v>0</v>
      </c>
      <c r="Q108" s="74">
        <f t="shared" si="28"/>
        <v>0</v>
      </c>
      <c r="R108" s="74">
        <f t="shared" si="43"/>
        <v>0</v>
      </c>
      <c r="S108" s="69">
        <v>4</v>
      </c>
      <c r="T108" s="75">
        <f t="shared" si="29"/>
        <v>28.5</v>
      </c>
      <c r="U108" s="33">
        <f t="shared" si="30"/>
        <v>548.34</v>
      </c>
      <c r="V108" s="69">
        <v>602447552</v>
      </c>
      <c r="W108" s="69">
        <v>4393</v>
      </c>
      <c r="X108" s="44">
        <f t="shared" si="31"/>
        <v>137138.07</v>
      </c>
      <c r="Y108" s="76">
        <f t="shared" si="32"/>
        <v>0.73453599999999997</v>
      </c>
      <c r="Z108" s="69">
        <v>103844</v>
      </c>
      <c r="AA108" s="76">
        <f t="shared" si="33"/>
        <v>0.90181800000000001</v>
      </c>
      <c r="AB108" s="76">
        <f t="shared" si="34"/>
        <v>0.215279</v>
      </c>
      <c r="AC108" s="77">
        <f t="shared" si="35"/>
        <v>0.215279</v>
      </c>
      <c r="AD108" s="78">
        <f t="shared" si="44"/>
        <v>0</v>
      </c>
      <c r="AE108" s="79">
        <f t="shared" si="45"/>
        <v>0.215279</v>
      </c>
      <c r="AF108" s="69">
        <v>516</v>
      </c>
      <c r="AG108" s="69">
        <v>13</v>
      </c>
      <c r="AH108" s="33">
        <f t="shared" si="36"/>
        <v>100</v>
      </c>
      <c r="AI108" s="41">
        <f t="shared" si="37"/>
        <v>51600</v>
      </c>
      <c r="AJ108" s="41">
        <f t="shared" si="38"/>
        <v>1360481</v>
      </c>
      <c r="AK108" s="41">
        <f t="shared" si="39"/>
        <v>1412081</v>
      </c>
      <c r="AL108" s="41">
        <f t="shared" si="46"/>
        <v>1412081</v>
      </c>
      <c r="AM108" s="74">
        <v>2099315</v>
      </c>
      <c r="AN108" s="41">
        <f t="shared" si="47"/>
        <v>687234</v>
      </c>
      <c r="AO108" s="80" t="str">
        <f t="shared" si="48"/>
        <v>No</v>
      </c>
      <c r="AP108" s="74">
        <v>1894751</v>
      </c>
      <c r="AQ108" s="74">
        <f t="shared" si="40"/>
        <v>57246.592199999999</v>
      </c>
      <c r="AR108" s="74">
        <f t="shared" si="41"/>
        <v>1837504.4077999999</v>
      </c>
      <c r="AS108" s="74">
        <f t="shared" si="42"/>
        <v>1837504.4077999999</v>
      </c>
      <c r="AT108" s="74"/>
      <c r="AU108" s="81"/>
      <c r="AV108" s="81"/>
      <c r="AW108" s="81"/>
      <c r="AX108" s="81"/>
      <c r="AY108" s="82"/>
      <c r="AZ108" s="74"/>
      <c r="BA108" s="83"/>
      <c r="BC108" s="83"/>
      <c r="BD108" s="83"/>
      <c r="BH108" s="83"/>
      <c r="BI108" s="83"/>
      <c r="BJ108" s="83"/>
      <c r="BK108" s="83"/>
      <c r="BL108" s="83"/>
    </row>
    <row r="109" spans="1:64" x14ac:dyDescent="0.15">
      <c r="A109" s="28" t="s">
        <v>25</v>
      </c>
      <c r="B109" s="28"/>
      <c r="C109" s="56">
        <v>1</v>
      </c>
      <c r="D109" s="56">
        <v>1</v>
      </c>
      <c r="E109" s="56"/>
      <c r="F109" s="26">
        <v>9</v>
      </c>
      <c r="G109" s="69">
        <v>30</v>
      </c>
      <c r="H109" s="28">
        <v>83</v>
      </c>
      <c r="I109" s="21" t="s">
        <v>100</v>
      </c>
      <c r="J109" s="70"/>
      <c r="K109" s="69">
        <v>4823.67</v>
      </c>
      <c r="L109" s="85"/>
      <c r="M109" s="72"/>
      <c r="N109" s="69">
        <v>2406</v>
      </c>
      <c r="O109" s="73">
        <f t="shared" si="26"/>
        <v>0.49879034013520823</v>
      </c>
      <c r="P109" s="73">
        <f t="shared" si="27"/>
        <v>0</v>
      </c>
      <c r="Q109" s="74">
        <f t="shared" si="28"/>
        <v>0</v>
      </c>
      <c r="R109" s="74">
        <f t="shared" si="43"/>
        <v>0</v>
      </c>
      <c r="S109" s="69">
        <v>189</v>
      </c>
      <c r="T109" s="75">
        <f t="shared" si="29"/>
        <v>721.8</v>
      </c>
      <c r="U109" s="33">
        <f t="shared" si="30"/>
        <v>5573.8200000000006</v>
      </c>
      <c r="V109" s="69">
        <v>4973102213.6700001</v>
      </c>
      <c r="W109" s="69">
        <v>46478</v>
      </c>
      <c r="X109" s="44">
        <f t="shared" si="31"/>
        <v>106999.06</v>
      </c>
      <c r="Y109" s="76">
        <f t="shared" si="32"/>
        <v>0.573106</v>
      </c>
      <c r="Z109" s="69">
        <v>63914</v>
      </c>
      <c r="AA109" s="76">
        <f t="shared" si="33"/>
        <v>0.55505199999999999</v>
      </c>
      <c r="AB109" s="76">
        <f t="shared" si="34"/>
        <v>0.43231000000000003</v>
      </c>
      <c r="AC109" s="77">
        <f t="shared" si="35"/>
        <v>0.43231000000000003</v>
      </c>
      <c r="AD109" s="78">
        <f t="shared" si="44"/>
        <v>0</v>
      </c>
      <c r="AE109" s="79">
        <f t="shared" si="45"/>
        <v>0.43231000000000003</v>
      </c>
      <c r="AF109" s="69">
        <v>0</v>
      </c>
      <c r="AG109" s="69">
        <v>0</v>
      </c>
      <c r="AH109" s="33">
        <f t="shared" si="36"/>
        <v>0</v>
      </c>
      <c r="AI109" s="41">
        <f t="shared" si="37"/>
        <v>0</v>
      </c>
      <c r="AJ109" s="41">
        <f t="shared" si="38"/>
        <v>27770849</v>
      </c>
      <c r="AK109" s="41">
        <f t="shared" si="39"/>
        <v>27770849</v>
      </c>
      <c r="AL109" s="41">
        <f t="shared" si="46"/>
        <v>27770849</v>
      </c>
      <c r="AM109" s="74">
        <v>19515825</v>
      </c>
      <c r="AN109" s="41">
        <f t="shared" si="47"/>
        <v>8255024</v>
      </c>
      <c r="AO109" s="80" t="str">
        <f t="shared" si="48"/>
        <v>Yes</v>
      </c>
      <c r="AP109" s="74">
        <v>20671979</v>
      </c>
      <c r="AQ109" s="74">
        <f t="shared" si="40"/>
        <v>879985.55839999998</v>
      </c>
      <c r="AR109" s="74">
        <f t="shared" si="41"/>
        <v>21551964.558400001</v>
      </c>
      <c r="AS109" s="74">
        <f t="shared" si="42"/>
        <v>21551964.558400001</v>
      </c>
      <c r="AT109" s="74"/>
      <c r="AU109" s="81"/>
      <c r="AV109" s="81"/>
      <c r="AW109" s="81"/>
      <c r="AX109" s="81"/>
      <c r="AY109" s="82"/>
      <c r="AZ109" s="74"/>
      <c r="BA109" s="83"/>
      <c r="BC109" s="83"/>
      <c r="BD109" s="83"/>
      <c r="BH109" s="83"/>
      <c r="BI109" s="83"/>
      <c r="BJ109" s="83"/>
      <c r="BK109" s="83"/>
      <c r="BL109" s="83"/>
    </row>
    <row r="110" spans="1:64" x14ac:dyDescent="0.15">
      <c r="A110" s="28" t="s">
        <v>20</v>
      </c>
      <c r="B110" s="28"/>
      <c r="C110" s="56"/>
      <c r="D110" s="56"/>
      <c r="E110" s="56"/>
      <c r="F110" s="26">
        <v>6</v>
      </c>
      <c r="G110" s="69">
        <v>98</v>
      </c>
      <c r="H110" s="28">
        <v>84</v>
      </c>
      <c r="I110" s="21" t="s">
        <v>101</v>
      </c>
      <c r="J110" s="70"/>
      <c r="K110" s="69">
        <v>5616.78</v>
      </c>
      <c r="L110" s="85"/>
      <c r="M110" s="72"/>
      <c r="N110" s="69">
        <v>1624</v>
      </c>
      <c r="O110" s="73">
        <f t="shared" si="26"/>
        <v>0.2891336317249385</v>
      </c>
      <c r="P110" s="73">
        <f t="shared" si="27"/>
        <v>0</v>
      </c>
      <c r="Q110" s="74">
        <f t="shared" si="28"/>
        <v>0</v>
      </c>
      <c r="R110" s="74">
        <f t="shared" si="43"/>
        <v>0</v>
      </c>
      <c r="S110" s="69">
        <v>158</v>
      </c>
      <c r="T110" s="75">
        <f t="shared" si="29"/>
        <v>487.2</v>
      </c>
      <c r="U110" s="33">
        <f t="shared" si="30"/>
        <v>6127.6799999999994</v>
      </c>
      <c r="V110" s="69">
        <v>9556361258</v>
      </c>
      <c r="W110" s="69">
        <v>54508</v>
      </c>
      <c r="X110" s="44">
        <f t="shared" si="31"/>
        <v>175320.34</v>
      </c>
      <c r="Y110" s="76">
        <f t="shared" si="32"/>
        <v>0.93904799999999999</v>
      </c>
      <c r="Z110" s="69">
        <v>86382</v>
      </c>
      <c r="AA110" s="76">
        <f t="shared" si="33"/>
        <v>0.75017199999999995</v>
      </c>
      <c r="AB110" s="76">
        <f t="shared" si="34"/>
        <v>0.117615</v>
      </c>
      <c r="AC110" s="77">
        <f t="shared" si="35"/>
        <v>0.117615</v>
      </c>
      <c r="AD110" s="78">
        <f t="shared" si="44"/>
        <v>0</v>
      </c>
      <c r="AE110" s="79">
        <f t="shared" si="45"/>
        <v>0.117615</v>
      </c>
      <c r="AF110" s="69">
        <v>0</v>
      </c>
      <c r="AG110" s="69">
        <v>0</v>
      </c>
      <c r="AH110" s="33">
        <f t="shared" si="36"/>
        <v>0</v>
      </c>
      <c r="AI110" s="41">
        <f t="shared" si="37"/>
        <v>0</v>
      </c>
      <c r="AJ110" s="41">
        <f t="shared" si="38"/>
        <v>8306149</v>
      </c>
      <c r="AK110" s="41">
        <f t="shared" si="39"/>
        <v>8306149</v>
      </c>
      <c r="AL110" s="41">
        <f t="shared" si="46"/>
        <v>8306149</v>
      </c>
      <c r="AM110" s="74">
        <v>10849101</v>
      </c>
      <c r="AN110" s="41">
        <f t="shared" si="47"/>
        <v>2542952</v>
      </c>
      <c r="AO110" s="80" t="str">
        <f t="shared" si="48"/>
        <v>No</v>
      </c>
      <c r="AP110" s="74">
        <v>9885063</v>
      </c>
      <c r="AQ110" s="74">
        <f t="shared" si="40"/>
        <v>211827.90160000001</v>
      </c>
      <c r="AR110" s="74">
        <f t="shared" si="41"/>
        <v>9673235.0984000005</v>
      </c>
      <c r="AS110" s="74">
        <f t="shared" si="42"/>
        <v>9673235.0984000005</v>
      </c>
      <c r="AT110" s="74"/>
      <c r="AU110" s="81"/>
      <c r="AV110" s="81"/>
      <c r="AW110" s="81"/>
      <c r="AX110" s="81"/>
      <c r="AY110" s="82"/>
      <c r="AZ110" s="74"/>
      <c r="BA110" s="83"/>
      <c r="BC110" s="83"/>
      <c r="BD110" s="83"/>
      <c r="BH110" s="83"/>
      <c r="BI110" s="83"/>
      <c r="BJ110" s="83"/>
      <c r="BK110" s="83"/>
      <c r="BL110" s="83"/>
    </row>
    <row r="111" spans="1:64" x14ac:dyDescent="0.15">
      <c r="A111" s="28" t="s">
        <v>16</v>
      </c>
      <c r="B111" s="28"/>
      <c r="C111" s="56"/>
      <c r="D111" s="56"/>
      <c r="E111" s="56"/>
      <c r="F111" s="26">
        <v>3</v>
      </c>
      <c r="G111" s="69">
        <v>77</v>
      </c>
      <c r="H111" s="28">
        <v>85</v>
      </c>
      <c r="I111" s="21" t="s">
        <v>102</v>
      </c>
      <c r="J111" s="70"/>
      <c r="K111" s="69">
        <v>3195.31</v>
      </c>
      <c r="L111" s="71"/>
      <c r="M111" s="72"/>
      <c r="N111" s="69">
        <v>405</v>
      </c>
      <c r="O111" s="73">
        <f t="shared" si="26"/>
        <v>0.12674826542651574</v>
      </c>
      <c r="P111" s="73">
        <f t="shared" si="27"/>
        <v>0</v>
      </c>
      <c r="Q111" s="74">
        <f t="shared" si="28"/>
        <v>0</v>
      </c>
      <c r="R111" s="74">
        <f t="shared" si="43"/>
        <v>0</v>
      </c>
      <c r="S111" s="69">
        <v>34</v>
      </c>
      <c r="T111" s="75">
        <f t="shared" si="29"/>
        <v>121.5</v>
      </c>
      <c r="U111" s="33">
        <f t="shared" si="30"/>
        <v>3321.91</v>
      </c>
      <c r="V111" s="69">
        <v>3155315831.6700001</v>
      </c>
      <c r="W111" s="69">
        <v>19635</v>
      </c>
      <c r="X111" s="44">
        <f t="shared" si="31"/>
        <v>160698.54</v>
      </c>
      <c r="Y111" s="76">
        <f t="shared" si="32"/>
        <v>0.86073100000000002</v>
      </c>
      <c r="Z111" s="69">
        <v>109631</v>
      </c>
      <c r="AA111" s="76">
        <f t="shared" si="33"/>
        <v>0.952075</v>
      </c>
      <c r="AB111" s="76">
        <f t="shared" si="34"/>
        <v>0.11186599999999999</v>
      </c>
      <c r="AC111" s="77">
        <f t="shared" si="35"/>
        <v>0.11186599999999999</v>
      </c>
      <c r="AD111" s="78">
        <f t="shared" si="44"/>
        <v>0</v>
      </c>
      <c r="AE111" s="79">
        <f t="shared" si="45"/>
        <v>0.11186599999999999</v>
      </c>
      <c r="AF111" s="69">
        <v>0</v>
      </c>
      <c r="AG111" s="69">
        <v>0</v>
      </c>
      <c r="AH111" s="33">
        <f t="shared" si="36"/>
        <v>0</v>
      </c>
      <c r="AI111" s="41">
        <f t="shared" si="37"/>
        <v>0</v>
      </c>
      <c r="AJ111" s="41">
        <f t="shared" si="38"/>
        <v>4282791</v>
      </c>
      <c r="AK111" s="41">
        <f t="shared" si="39"/>
        <v>4282791</v>
      </c>
      <c r="AL111" s="41">
        <f t="shared" si="46"/>
        <v>4282791</v>
      </c>
      <c r="AM111" s="74">
        <v>6394518</v>
      </c>
      <c r="AN111" s="41">
        <f t="shared" si="47"/>
        <v>2111727</v>
      </c>
      <c r="AO111" s="80" t="str">
        <f t="shared" si="48"/>
        <v>No</v>
      </c>
      <c r="AP111" s="74">
        <v>5448842</v>
      </c>
      <c r="AQ111" s="74">
        <f t="shared" si="40"/>
        <v>175906.8591</v>
      </c>
      <c r="AR111" s="74">
        <f t="shared" si="41"/>
        <v>5272935.1409</v>
      </c>
      <c r="AS111" s="74">
        <f t="shared" si="42"/>
        <v>5272935.1409</v>
      </c>
      <c r="AT111" s="74"/>
      <c r="AU111" s="81"/>
      <c r="AV111" s="81"/>
      <c r="AW111" s="81"/>
      <c r="AX111" s="81"/>
      <c r="AY111" s="82"/>
      <c r="AZ111" s="74"/>
      <c r="BA111" s="83"/>
      <c r="BC111" s="83"/>
      <c r="BD111" s="83"/>
      <c r="BH111" s="83"/>
      <c r="BI111" s="83"/>
      <c r="BJ111" s="83"/>
      <c r="BK111" s="83"/>
      <c r="BL111" s="83"/>
    </row>
    <row r="112" spans="1:64" x14ac:dyDescent="0.15">
      <c r="A112" s="28" t="s">
        <v>38</v>
      </c>
      <c r="B112" s="28"/>
      <c r="C112" s="56"/>
      <c r="D112" s="56"/>
      <c r="E112" s="56"/>
      <c r="F112" s="26">
        <v>8</v>
      </c>
      <c r="G112" s="69">
        <v>39</v>
      </c>
      <c r="H112" s="28">
        <v>86</v>
      </c>
      <c r="I112" s="21" t="s">
        <v>103</v>
      </c>
      <c r="J112" s="70"/>
      <c r="K112" s="69">
        <v>2258.2800000000002</v>
      </c>
      <c r="L112" s="85"/>
      <c r="M112" s="72"/>
      <c r="N112" s="69">
        <v>1021</v>
      </c>
      <c r="O112" s="73">
        <f t="shared" si="26"/>
        <v>0.4521139982641656</v>
      </c>
      <c r="P112" s="73">
        <f t="shared" si="27"/>
        <v>0</v>
      </c>
      <c r="Q112" s="74">
        <f t="shared" si="28"/>
        <v>0</v>
      </c>
      <c r="R112" s="74">
        <f t="shared" si="43"/>
        <v>0</v>
      </c>
      <c r="S112" s="69">
        <v>104</v>
      </c>
      <c r="T112" s="75">
        <f t="shared" si="29"/>
        <v>306.3</v>
      </c>
      <c r="U112" s="33">
        <f t="shared" si="30"/>
        <v>2580.1800000000003</v>
      </c>
      <c r="V112" s="69">
        <v>1836077640.6700001</v>
      </c>
      <c r="W112" s="69">
        <v>19149</v>
      </c>
      <c r="X112" s="44">
        <f t="shared" si="31"/>
        <v>95883.73</v>
      </c>
      <c r="Y112" s="76">
        <f t="shared" si="32"/>
        <v>0.513571</v>
      </c>
      <c r="Z112" s="69">
        <v>72639</v>
      </c>
      <c r="AA112" s="76">
        <f t="shared" si="33"/>
        <v>0.63082300000000002</v>
      </c>
      <c r="AB112" s="76">
        <f t="shared" si="34"/>
        <v>0.45125300000000002</v>
      </c>
      <c r="AC112" s="77">
        <f t="shared" si="35"/>
        <v>0.45125300000000002</v>
      </c>
      <c r="AD112" s="78">
        <f t="shared" si="44"/>
        <v>0</v>
      </c>
      <c r="AE112" s="79">
        <f t="shared" si="45"/>
        <v>0.45125300000000002</v>
      </c>
      <c r="AF112" s="69">
        <v>0</v>
      </c>
      <c r="AG112" s="69">
        <v>0</v>
      </c>
      <c r="AH112" s="33">
        <f t="shared" si="36"/>
        <v>0</v>
      </c>
      <c r="AI112" s="41">
        <f t="shared" si="37"/>
        <v>0</v>
      </c>
      <c r="AJ112" s="41">
        <f t="shared" si="38"/>
        <v>13418718</v>
      </c>
      <c r="AK112" s="41">
        <f t="shared" si="39"/>
        <v>13418718</v>
      </c>
      <c r="AL112" s="41">
        <f t="shared" si="46"/>
        <v>13418718</v>
      </c>
      <c r="AM112" s="74">
        <v>12589621</v>
      </c>
      <c r="AN112" s="41">
        <f t="shared" si="47"/>
        <v>829097</v>
      </c>
      <c r="AO112" s="80" t="str">
        <f t="shared" si="48"/>
        <v>Yes</v>
      </c>
      <c r="AP112" s="74">
        <v>12690954</v>
      </c>
      <c r="AQ112" s="74">
        <f t="shared" si="40"/>
        <v>88381.7402</v>
      </c>
      <c r="AR112" s="74">
        <f t="shared" si="41"/>
        <v>12779335.7402</v>
      </c>
      <c r="AS112" s="74">
        <f t="shared" si="42"/>
        <v>12779335.7402</v>
      </c>
      <c r="AT112" s="74"/>
      <c r="AU112" s="81"/>
      <c r="AV112" s="81"/>
      <c r="AW112" s="81"/>
      <c r="AX112" s="81"/>
      <c r="AY112" s="82"/>
      <c r="AZ112" s="74"/>
      <c r="BA112" s="83"/>
      <c r="BC112" s="83"/>
      <c r="BD112" s="83"/>
      <c r="BH112" s="83"/>
      <c r="BI112" s="83"/>
      <c r="BJ112" s="83"/>
      <c r="BK112" s="83"/>
      <c r="BL112" s="83"/>
    </row>
    <row r="113" spans="1:64" x14ac:dyDescent="0.15">
      <c r="A113" s="28" t="s">
        <v>14</v>
      </c>
      <c r="B113" s="28"/>
      <c r="C113" s="56"/>
      <c r="D113" s="56"/>
      <c r="E113" s="56"/>
      <c r="F113" s="26">
        <v>3</v>
      </c>
      <c r="G113" s="69">
        <v>130</v>
      </c>
      <c r="H113" s="28">
        <v>87</v>
      </c>
      <c r="I113" s="21" t="s">
        <v>104</v>
      </c>
      <c r="J113" s="70"/>
      <c r="K113" s="69">
        <v>228.67</v>
      </c>
      <c r="L113" s="71"/>
      <c r="M113" s="72"/>
      <c r="N113" s="69">
        <v>57</v>
      </c>
      <c r="O113" s="73">
        <f t="shared" si="26"/>
        <v>0.24926750338916343</v>
      </c>
      <c r="P113" s="73">
        <f t="shared" si="27"/>
        <v>0</v>
      </c>
      <c r="Q113" s="74">
        <f t="shared" si="28"/>
        <v>0</v>
      </c>
      <c r="R113" s="74">
        <f t="shared" si="43"/>
        <v>0</v>
      </c>
      <c r="S113" s="69">
        <v>6</v>
      </c>
      <c r="T113" s="75">
        <f t="shared" si="29"/>
        <v>17.100000000000001</v>
      </c>
      <c r="U113" s="33">
        <f t="shared" si="30"/>
        <v>246.67</v>
      </c>
      <c r="V113" s="69">
        <v>454737409.67000002</v>
      </c>
      <c r="W113" s="69">
        <v>2277</v>
      </c>
      <c r="X113" s="44">
        <f t="shared" si="31"/>
        <v>199709.01</v>
      </c>
      <c r="Y113" s="76">
        <f t="shared" si="32"/>
        <v>1.0696779999999999</v>
      </c>
      <c r="Z113" s="69">
        <v>89107</v>
      </c>
      <c r="AA113" s="76">
        <f t="shared" si="33"/>
        <v>0.773837</v>
      </c>
      <c r="AB113" s="76">
        <f t="shared" si="34"/>
        <v>1.9074000000000001E-2</v>
      </c>
      <c r="AC113" s="77">
        <f t="shared" si="35"/>
        <v>1.9074000000000001E-2</v>
      </c>
      <c r="AD113" s="78">
        <f t="shared" si="44"/>
        <v>0</v>
      </c>
      <c r="AE113" s="79">
        <f t="shared" si="45"/>
        <v>1.9074000000000001E-2</v>
      </c>
      <c r="AF113" s="69">
        <v>232</v>
      </c>
      <c r="AG113" s="69">
        <v>13</v>
      </c>
      <c r="AH113" s="33">
        <f t="shared" si="36"/>
        <v>100</v>
      </c>
      <c r="AI113" s="41">
        <f t="shared" si="37"/>
        <v>23200</v>
      </c>
      <c r="AJ113" s="41">
        <f t="shared" si="38"/>
        <v>54225</v>
      </c>
      <c r="AK113" s="41">
        <f t="shared" si="39"/>
        <v>77425</v>
      </c>
      <c r="AL113" s="41">
        <f t="shared" si="46"/>
        <v>77425</v>
      </c>
      <c r="AM113" s="74">
        <v>102178</v>
      </c>
      <c r="AN113" s="41">
        <f t="shared" si="47"/>
        <v>24753</v>
      </c>
      <c r="AO113" s="80" t="str">
        <f t="shared" si="48"/>
        <v>No</v>
      </c>
      <c r="AP113" s="74">
        <v>111991</v>
      </c>
      <c r="AQ113" s="74">
        <f t="shared" si="40"/>
        <v>2061.9249</v>
      </c>
      <c r="AR113" s="74">
        <f t="shared" si="41"/>
        <v>109929.0751</v>
      </c>
      <c r="AS113" s="74">
        <f t="shared" si="42"/>
        <v>109929.0751</v>
      </c>
      <c r="AT113" s="74"/>
      <c r="AU113" s="81"/>
      <c r="AV113" s="81"/>
      <c r="AW113" s="81"/>
      <c r="AX113" s="81"/>
      <c r="AY113" s="82"/>
      <c r="AZ113" s="74"/>
      <c r="BA113" s="83"/>
      <c r="BC113" s="83"/>
      <c r="BD113" s="83"/>
      <c r="BH113" s="83"/>
      <c r="BI113" s="83"/>
      <c r="BJ113" s="83"/>
      <c r="BK113" s="83"/>
      <c r="BL113" s="83"/>
    </row>
    <row r="114" spans="1:64" x14ac:dyDescent="0.15">
      <c r="A114" s="28" t="s">
        <v>25</v>
      </c>
      <c r="B114" s="28"/>
      <c r="C114" s="56">
        <v>1</v>
      </c>
      <c r="D114" s="56">
        <v>1</v>
      </c>
      <c r="E114" s="56"/>
      <c r="F114" s="26">
        <v>10</v>
      </c>
      <c r="G114" s="69">
        <v>13</v>
      </c>
      <c r="H114" s="28">
        <v>88</v>
      </c>
      <c r="I114" s="21" t="s">
        <v>105</v>
      </c>
      <c r="J114" s="70"/>
      <c r="K114" s="69">
        <v>4617.78</v>
      </c>
      <c r="L114" s="85"/>
      <c r="M114" s="72"/>
      <c r="N114" s="69">
        <v>2854</v>
      </c>
      <c r="O114" s="73">
        <f t="shared" si="26"/>
        <v>0.61804590084412858</v>
      </c>
      <c r="P114" s="73">
        <f t="shared" si="27"/>
        <v>0</v>
      </c>
      <c r="Q114" s="74">
        <f t="shared" si="28"/>
        <v>0</v>
      </c>
      <c r="R114" s="74">
        <f t="shared" si="43"/>
        <v>0</v>
      </c>
      <c r="S114" s="69">
        <v>323</v>
      </c>
      <c r="T114" s="75">
        <f t="shared" si="29"/>
        <v>856.2</v>
      </c>
      <c r="U114" s="33">
        <f t="shared" si="30"/>
        <v>5522.4299999999994</v>
      </c>
      <c r="V114" s="69">
        <v>2345925994.3299999</v>
      </c>
      <c r="W114" s="69">
        <v>31461</v>
      </c>
      <c r="X114" s="44">
        <f t="shared" si="31"/>
        <v>74566.16</v>
      </c>
      <c r="Y114" s="76">
        <f t="shared" si="32"/>
        <v>0.39939000000000002</v>
      </c>
      <c r="Z114" s="69">
        <v>63452</v>
      </c>
      <c r="AA114" s="76">
        <f t="shared" si="33"/>
        <v>0.55103999999999997</v>
      </c>
      <c r="AB114" s="76">
        <f t="shared" si="34"/>
        <v>0.55511500000000003</v>
      </c>
      <c r="AC114" s="77">
        <f t="shared" si="35"/>
        <v>0.55511500000000003</v>
      </c>
      <c r="AD114" s="78">
        <f t="shared" si="44"/>
        <v>0.04</v>
      </c>
      <c r="AE114" s="79">
        <f t="shared" si="45"/>
        <v>0.59511500000000006</v>
      </c>
      <c r="AF114" s="69">
        <v>0</v>
      </c>
      <c r="AG114" s="69">
        <v>0</v>
      </c>
      <c r="AH114" s="33">
        <f t="shared" si="36"/>
        <v>0</v>
      </c>
      <c r="AI114" s="41">
        <f t="shared" si="37"/>
        <v>0</v>
      </c>
      <c r="AJ114" s="41">
        <f t="shared" si="38"/>
        <v>37876693</v>
      </c>
      <c r="AK114" s="41">
        <f t="shared" si="39"/>
        <v>37876693</v>
      </c>
      <c r="AL114" s="41">
        <f t="shared" si="46"/>
        <v>37876693</v>
      </c>
      <c r="AM114" s="74">
        <v>30280380</v>
      </c>
      <c r="AN114" s="41">
        <f t="shared" si="47"/>
        <v>7596313</v>
      </c>
      <c r="AO114" s="80" t="str">
        <f t="shared" si="48"/>
        <v>Yes</v>
      </c>
      <c r="AP114" s="74">
        <v>31227536</v>
      </c>
      <c r="AQ114" s="74">
        <f t="shared" si="40"/>
        <v>809766.96580000001</v>
      </c>
      <c r="AR114" s="74">
        <f t="shared" si="41"/>
        <v>32037302.965799998</v>
      </c>
      <c r="AS114" s="74">
        <f t="shared" si="42"/>
        <v>32037302.965799998</v>
      </c>
      <c r="AT114" s="74"/>
      <c r="AU114" s="81"/>
      <c r="AV114" s="81"/>
      <c r="AW114" s="81"/>
      <c r="AX114" s="81"/>
      <c r="AY114" s="82"/>
      <c r="AZ114" s="74"/>
      <c r="BA114" s="83"/>
      <c r="BC114" s="83"/>
      <c r="BD114" s="83"/>
      <c r="BH114" s="83"/>
      <c r="BI114" s="83"/>
      <c r="BJ114" s="83"/>
      <c r="BK114" s="83"/>
      <c r="BL114" s="83"/>
    </row>
    <row r="115" spans="1:64" x14ac:dyDescent="0.15">
      <c r="A115" s="28" t="s">
        <v>30</v>
      </c>
      <c r="B115" s="28">
        <v>1</v>
      </c>
      <c r="C115" s="56">
        <v>1</v>
      </c>
      <c r="D115" s="56">
        <v>0</v>
      </c>
      <c r="E115" s="56">
        <v>1</v>
      </c>
      <c r="F115" s="26">
        <v>10</v>
      </c>
      <c r="G115" s="69">
        <v>3</v>
      </c>
      <c r="H115" s="28">
        <v>89</v>
      </c>
      <c r="I115" s="21" t="s">
        <v>106</v>
      </c>
      <c r="J115" s="70"/>
      <c r="K115" s="69">
        <v>11391.81</v>
      </c>
      <c r="L115" s="85"/>
      <c r="M115" s="72"/>
      <c r="N115" s="69">
        <v>8350</v>
      </c>
      <c r="O115" s="73">
        <f t="shared" si="26"/>
        <v>0.73298273057573826</v>
      </c>
      <c r="P115" s="73">
        <f t="shared" si="27"/>
        <v>0</v>
      </c>
      <c r="Q115" s="74">
        <f t="shared" si="28"/>
        <v>0</v>
      </c>
      <c r="R115" s="74">
        <f t="shared" si="43"/>
        <v>0</v>
      </c>
      <c r="S115" s="69">
        <v>1841</v>
      </c>
      <c r="T115" s="75">
        <f t="shared" si="29"/>
        <v>2505</v>
      </c>
      <c r="U115" s="33">
        <f t="shared" si="30"/>
        <v>14172.96</v>
      </c>
      <c r="V115" s="69">
        <v>3755352890.3299999</v>
      </c>
      <c r="W115" s="69">
        <v>72710</v>
      </c>
      <c r="X115" s="44">
        <f t="shared" si="31"/>
        <v>51648.37</v>
      </c>
      <c r="Y115" s="76">
        <f t="shared" si="32"/>
        <v>0.276638</v>
      </c>
      <c r="Z115" s="69">
        <v>43611</v>
      </c>
      <c r="AA115" s="76">
        <f t="shared" si="33"/>
        <v>0.37873299999999999</v>
      </c>
      <c r="AB115" s="76">
        <f t="shared" si="34"/>
        <v>0.69273399999999996</v>
      </c>
      <c r="AC115" s="77">
        <f t="shared" si="35"/>
        <v>0.69273399999999996</v>
      </c>
      <c r="AD115" s="78">
        <f t="shared" si="44"/>
        <v>0.06</v>
      </c>
      <c r="AE115" s="79">
        <f t="shared" si="45"/>
        <v>0.75273400000000001</v>
      </c>
      <c r="AF115" s="69">
        <v>0</v>
      </c>
      <c r="AG115" s="69">
        <v>0</v>
      </c>
      <c r="AH115" s="33">
        <f t="shared" si="36"/>
        <v>0</v>
      </c>
      <c r="AI115" s="41">
        <f t="shared" si="37"/>
        <v>0</v>
      </c>
      <c r="AJ115" s="41">
        <f t="shared" si="38"/>
        <v>122954104</v>
      </c>
      <c r="AK115" s="41">
        <f t="shared" si="39"/>
        <v>122954104</v>
      </c>
      <c r="AL115" s="41">
        <f t="shared" si="46"/>
        <v>122954104</v>
      </c>
      <c r="AM115" s="74">
        <v>86195269</v>
      </c>
      <c r="AN115" s="41">
        <f t="shared" si="47"/>
        <v>36758835</v>
      </c>
      <c r="AO115" s="80" t="str">
        <f t="shared" si="48"/>
        <v>Yes</v>
      </c>
      <c r="AP115" s="74">
        <v>91857909</v>
      </c>
      <c r="AQ115" s="74">
        <f t="shared" si="40"/>
        <v>3918491.8110000002</v>
      </c>
      <c r="AR115" s="74">
        <f t="shared" si="41"/>
        <v>95776400.811000004</v>
      </c>
      <c r="AS115" s="74">
        <f t="shared" si="42"/>
        <v>95776400.811000004</v>
      </c>
      <c r="AT115" s="74"/>
      <c r="AU115" s="81"/>
      <c r="AV115" s="81"/>
      <c r="AW115" s="81"/>
      <c r="AX115" s="81"/>
      <c r="AY115" s="82"/>
      <c r="AZ115" s="74"/>
      <c r="BA115" s="83"/>
      <c r="BC115" s="83"/>
      <c r="BD115" s="83"/>
      <c r="BH115" s="83"/>
      <c r="BI115" s="83"/>
      <c r="BJ115" s="83"/>
      <c r="BK115" s="83"/>
      <c r="BL115" s="83"/>
    </row>
    <row r="116" spans="1:64" x14ac:dyDescent="0.15">
      <c r="A116" s="28" t="s">
        <v>52</v>
      </c>
      <c r="B116" s="28"/>
      <c r="C116" s="56"/>
      <c r="D116" s="56"/>
      <c r="E116" s="56"/>
      <c r="F116" s="26">
        <v>1</v>
      </c>
      <c r="G116" s="69">
        <v>169</v>
      </c>
      <c r="H116" s="28">
        <v>90</v>
      </c>
      <c r="I116" s="21" t="s">
        <v>107</v>
      </c>
      <c r="J116" s="70"/>
      <c r="K116" s="69">
        <v>4241.28</v>
      </c>
      <c r="L116" s="71"/>
      <c r="M116" s="72"/>
      <c r="N116" s="69">
        <v>7</v>
      </c>
      <c r="O116" s="73">
        <f t="shared" si="26"/>
        <v>1.6504451486343747E-3</v>
      </c>
      <c r="P116" s="73">
        <f t="shared" si="27"/>
        <v>0</v>
      </c>
      <c r="Q116" s="74">
        <f t="shared" si="28"/>
        <v>0</v>
      </c>
      <c r="R116" s="74">
        <f t="shared" si="43"/>
        <v>0</v>
      </c>
      <c r="S116" s="69">
        <v>48</v>
      </c>
      <c r="T116" s="75">
        <f t="shared" si="29"/>
        <v>2.1</v>
      </c>
      <c r="U116" s="33">
        <f t="shared" si="30"/>
        <v>4250.58</v>
      </c>
      <c r="V116" s="69">
        <v>11831417599.33</v>
      </c>
      <c r="W116" s="69">
        <v>20376</v>
      </c>
      <c r="X116" s="44">
        <f t="shared" si="31"/>
        <v>580654.56999999995</v>
      </c>
      <c r="Y116" s="76">
        <f t="shared" si="32"/>
        <v>3.1100910000000002</v>
      </c>
      <c r="Z116" s="69">
        <v>174677</v>
      </c>
      <c r="AA116" s="76">
        <f t="shared" si="33"/>
        <v>1.5169570000000001</v>
      </c>
      <c r="AB116" s="76">
        <f t="shared" si="34"/>
        <v>-1.6321509999999999</v>
      </c>
      <c r="AC116" s="77">
        <f t="shared" si="35"/>
        <v>0.01</v>
      </c>
      <c r="AD116" s="78">
        <f t="shared" si="44"/>
        <v>0</v>
      </c>
      <c r="AE116" s="79">
        <f t="shared" si="45"/>
        <v>0.01</v>
      </c>
      <c r="AF116" s="69">
        <v>0</v>
      </c>
      <c r="AG116" s="69">
        <v>0</v>
      </c>
      <c r="AH116" s="33">
        <f t="shared" si="36"/>
        <v>0</v>
      </c>
      <c r="AI116" s="41">
        <f t="shared" si="37"/>
        <v>0</v>
      </c>
      <c r="AJ116" s="41">
        <f t="shared" si="38"/>
        <v>489879</v>
      </c>
      <c r="AK116" s="41">
        <f t="shared" si="39"/>
        <v>489879</v>
      </c>
      <c r="AL116" s="41">
        <f t="shared" si="46"/>
        <v>489879</v>
      </c>
      <c r="AM116" s="74">
        <v>339590</v>
      </c>
      <c r="AN116" s="41">
        <f t="shared" si="47"/>
        <v>150289</v>
      </c>
      <c r="AO116" s="80" t="str">
        <f t="shared" si="48"/>
        <v>Yes</v>
      </c>
      <c r="AP116" s="74">
        <v>361345</v>
      </c>
      <c r="AQ116" s="74">
        <f t="shared" si="40"/>
        <v>16020.8074</v>
      </c>
      <c r="AR116" s="74">
        <f t="shared" si="41"/>
        <v>377365.80739999999</v>
      </c>
      <c r="AS116" s="74">
        <f t="shared" si="42"/>
        <v>377365.80739999999</v>
      </c>
      <c r="AT116" s="74"/>
      <c r="AU116" s="81"/>
      <c r="AV116" s="81"/>
      <c r="AW116" s="81"/>
      <c r="AX116" s="81"/>
      <c r="AY116" s="82"/>
      <c r="AZ116" s="74"/>
      <c r="BA116" s="83"/>
      <c r="BC116" s="83"/>
      <c r="BD116" s="83"/>
      <c r="BH116" s="83"/>
      <c r="BI116" s="83"/>
      <c r="BJ116" s="83"/>
      <c r="BK116" s="83"/>
      <c r="BL116" s="83"/>
    </row>
    <row r="117" spans="1:64" x14ac:dyDescent="0.15">
      <c r="A117" s="28" t="s">
        <v>16</v>
      </c>
      <c r="B117" s="28"/>
      <c r="C117" s="56"/>
      <c r="D117" s="56"/>
      <c r="E117" s="56"/>
      <c r="F117" s="26">
        <v>3</v>
      </c>
      <c r="G117" s="69">
        <v>125</v>
      </c>
      <c r="H117" s="28">
        <v>91</v>
      </c>
      <c r="I117" s="21" t="s">
        <v>108</v>
      </c>
      <c r="J117" s="70"/>
      <c r="K117" s="69">
        <v>2116</v>
      </c>
      <c r="L117" s="71"/>
      <c r="M117" s="72"/>
      <c r="N117" s="69">
        <v>292</v>
      </c>
      <c r="O117" s="73">
        <f t="shared" si="26"/>
        <v>0.13799621928166353</v>
      </c>
      <c r="P117" s="73">
        <f t="shared" si="27"/>
        <v>0</v>
      </c>
      <c r="Q117" s="74">
        <f t="shared" si="28"/>
        <v>0</v>
      </c>
      <c r="R117" s="74">
        <f t="shared" si="43"/>
        <v>0</v>
      </c>
      <c r="S117" s="69">
        <v>82</v>
      </c>
      <c r="T117" s="75">
        <f t="shared" si="29"/>
        <v>87.6</v>
      </c>
      <c r="U117" s="33">
        <f t="shared" si="30"/>
        <v>2215.9</v>
      </c>
      <c r="V117" s="69">
        <v>2440359443.6700001</v>
      </c>
      <c r="W117" s="69">
        <v>14017</v>
      </c>
      <c r="X117" s="44">
        <f t="shared" si="31"/>
        <v>174099.98</v>
      </c>
      <c r="Y117" s="76">
        <f t="shared" si="32"/>
        <v>0.93251099999999998</v>
      </c>
      <c r="Z117" s="69">
        <v>104402</v>
      </c>
      <c r="AA117" s="76">
        <f t="shared" si="33"/>
        <v>0.90666400000000003</v>
      </c>
      <c r="AB117" s="76">
        <f t="shared" si="34"/>
        <v>7.5243000000000004E-2</v>
      </c>
      <c r="AC117" s="77">
        <f t="shared" si="35"/>
        <v>7.5243000000000004E-2</v>
      </c>
      <c r="AD117" s="78">
        <f t="shared" si="44"/>
        <v>0</v>
      </c>
      <c r="AE117" s="79">
        <f t="shared" si="45"/>
        <v>7.5243000000000004E-2</v>
      </c>
      <c r="AF117" s="69">
        <v>0</v>
      </c>
      <c r="AG117" s="69">
        <v>0</v>
      </c>
      <c r="AH117" s="33">
        <f t="shared" si="36"/>
        <v>0</v>
      </c>
      <c r="AI117" s="41">
        <f t="shared" si="37"/>
        <v>0</v>
      </c>
      <c r="AJ117" s="41">
        <f t="shared" si="38"/>
        <v>1921574</v>
      </c>
      <c r="AK117" s="41">
        <f t="shared" si="39"/>
        <v>1921574</v>
      </c>
      <c r="AL117" s="41">
        <f t="shared" si="46"/>
        <v>1921574</v>
      </c>
      <c r="AM117" s="74">
        <v>4338569</v>
      </c>
      <c r="AN117" s="41">
        <f t="shared" si="47"/>
        <v>2416995</v>
      </c>
      <c r="AO117" s="80" t="str">
        <f t="shared" si="48"/>
        <v>No</v>
      </c>
      <c r="AP117" s="74">
        <v>3682456</v>
      </c>
      <c r="AQ117" s="74">
        <f t="shared" si="40"/>
        <v>201335.68349999998</v>
      </c>
      <c r="AR117" s="74">
        <f t="shared" si="41"/>
        <v>3481120.3165000002</v>
      </c>
      <c r="AS117" s="74">
        <f t="shared" si="42"/>
        <v>3481120.3165000002</v>
      </c>
      <c r="AT117" s="74"/>
      <c r="AU117" s="81"/>
      <c r="AV117" s="81"/>
      <c r="AW117" s="81"/>
      <c r="AX117" s="81"/>
      <c r="AY117" s="82"/>
      <c r="AZ117" s="74"/>
      <c r="BA117" s="83"/>
      <c r="BC117" s="83"/>
      <c r="BD117" s="83"/>
      <c r="BH117" s="83"/>
      <c r="BI117" s="83"/>
      <c r="BJ117" s="83"/>
      <c r="BK117" s="83"/>
      <c r="BL117" s="83"/>
    </row>
    <row r="118" spans="1:64" x14ac:dyDescent="0.15">
      <c r="A118" s="28" t="s">
        <v>10</v>
      </c>
      <c r="B118" s="28"/>
      <c r="C118" s="56"/>
      <c r="D118" s="56"/>
      <c r="E118" s="56"/>
      <c r="F118" s="26">
        <v>5</v>
      </c>
      <c r="G118" s="69">
        <v>75</v>
      </c>
      <c r="H118" s="28">
        <v>92</v>
      </c>
      <c r="I118" s="21" t="s">
        <v>109</v>
      </c>
      <c r="J118" s="70"/>
      <c r="K118" s="69">
        <v>935</v>
      </c>
      <c r="L118" s="71"/>
      <c r="M118" s="72"/>
      <c r="N118" s="69">
        <v>157</v>
      </c>
      <c r="O118" s="73">
        <f t="shared" si="26"/>
        <v>0.16791443850267379</v>
      </c>
      <c r="P118" s="73">
        <f t="shared" si="27"/>
        <v>0</v>
      </c>
      <c r="Q118" s="74">
        <f t="shared" si="28"/>
        <v>0</v>
      </c>
      <c r="R118" s="74">
        <f t="shared" si="43"/>
        <v>0</v>
      </c>
      <c r="S118" s="69">
        <v>6</v>
      </c>
      <c r="T118" s="75">
        <f t="shared" si="29"/>
        <v>47.1</v>
      </c>
      <c r="U118" s="33">
        <f t="shared" si="30"/>
        <v>983</v>
      </c>
      <c r="V118" s="69">
        <v>955296925.66999996</v>
      </c>
      <c r="W118" s="69">
        <v>6718</v>
      </c>
      <c r="X118" s="44">
        <f t="shared" si="31"/>
        <v>142199.6</v>
      </c>
      <c r="Y118" s="76">
        <f t="shared" si="32"/>
        <v>0.76164699999999996</v>
      </c>
      <c r="Z118" s="69">
        <v>96291</v>
      </c>
      <c r="AA118" s="76">
        <f t="shared" si="33"/>
        <v>0.836225</v>
      </c>
      <c r="AB118" s="76">
        <f t="shared" si="34"/>
        <v>0.21598000000000001</v>
      </c>
      <c r="AC118" s="77">
        <f t="shared" si="35"/>
        <v>0.21598000000000001</v>
      </c>
      <c r="AD118" s="78">
        <f t="shared" si="44"/>
        <v>0</v>
      </c>
      <c r="AE118" s="79">
        <f t="shared" si="45"/>
        <v>0.21598000000000001</v>
      </c>
      <c r="AF118" s="69">
        <v>484</v>
      </c>
      <c r="AG118" s="69">
        <v>6</v>
      </c>
      <c r="AH118" s="33">
        <f t="shared" si="36"/>
        <v>46.15</v>
      </c>
      <c r="AI118" s="41">
        <f t="shared" si="37"/>
        <v>22337</v>
      </c>
      <c r="AJ118" s="41">
        <f t="shared" si="38"/>
        <v>2446854</v>
      </c>
      <c r="AK118" s="41">
        <f t="shared" si="39"/>
        <v>2469191</v>
      </c>
      <c r="AL118" s="41">
        <f t="shared" si="46"/>
        <v>2469191</v>
      </c>
      <c r="AM118" s="74">
        <v>3113169</v>
      </c>
      <c r="AN118" s="41">
        <f t="shared" si="47"/>
        <v>643978</v>
      </c>
      <c r="AO118" s="80" t="str">
        <f t="shared" si="48"/>
        <v>No</v>
      </c>
      <c r="AP118" s="74">
        <v>2966653</v>
      </c>
      <c r="AQ118" s="74">
        <f t="shared" si="40"/>
        <v>53643.367400000003</v>
      </c>
      <c r="AR118" s="74">
        <f t="shared" si="41"/>
        <v>2913009.6326000001</v>
      </c>
      <c r="AS118" s="74">
        <f t="shared" si="42"/>
        <v>2913009.6326000001</v>
      </c>
      <c r="AT118" s="74"/>
      <c r="AU118" s="81"/>
      <c r="AV118" s="81"/>
      <c r="AW118" s="81"/>
      <c r="AX118" s="81"/>
      <c r="AY118" s="82"/>
      <c r="AZ118" s="74"/>
      <c r="BA118" s="83"/>
      <c r="BC118" s="83"/>
      <c r="BD118" s="83"/>
      <c r="BH118" s="83"/>
      <c r="BI118" s="83"/>
      <c r="BJ118" s="83"/>
      <c r="BK118" s="83"/>
      <c r="BL118" s="83"/>
    </row>
    <row r="119" spans="1:64" x14ac:dyDescent="0.15">
      <c r="A119" s="28" t="s">
        <v>30</v>
      </c>
      <c r="B119" s="28">
        <v>1</v>
      </c>
      <c r="C119" s="56">
        <v>1</v>
      </c>
      <c r="D119" s="56">
        <v>0</v>
      </c>
      <c r="E119" s="56">
        <v>1</v>
      </c>
      <c r="F119" s="26">
        <v>10</v>
      </c>
      <c r="G119" s="69">
        <v>5</v>
      </c>
      <c r="H119" s="28">
        <v>93</v>
      </c>
      <c r="I119" s="21" t="s">
        <v>110</v>
      </c>
      <c r="J119" s="70"/>
      <c r="K119" s="69">
        <v>18507.46</v>
      </c>
      <c r="L119" s="85"/>
      <c r="M119" s="72"/>
      <c r="N119" s="69">
        <v>12860</v>
      </c>
      <c r="O119" s="73">
        <f t="shared" si="26"/>
        <v>0.69485493957571709</v>
      </c>
      <c r="P119" s="73">
        <f t="shared" si="27"/>
        <v>0</v>
      </c>
      <c r="Q119" s="74">
        <f t="shared" si="28"/>
        <v>0</v>
      </c>
      <c r="R119" s="74">
        <f t="shared" si="43"/>
        <v>0</v>
      </c>
      <c r="S119" s="69">
        <v>3499</v>
      </c>
      <c r="T119" s="75">
        <f t="shared" si="29"/>
        <v>3858</v>
      </c>
      <c r="U119" s="33">
        <f t="shared" si="30"/>
        <v>22890.309999999998</v>
      </c>
      <c r="V119" s="69">
        <v>10088485997.33</v>
      </c>
      <c r="W119" s="69">
        <v>131014</v>
      </c>
      <c r="X119" s="44">
        <f t="shared" si="31"/>
        <v>77003.11</v>
      </c>
      <c r="Y119" s="76">
        <f t="shared" si="32"/>
        <v>0.412443</v>
      </c>
      <c r="Z119" s="69">
        <v>39191</v>
      </c>
      <c r="AA119" s="76">
        <f t="shared" si="33"/>
        <v>0.34034900000000001</v>
      </c>
      <c r="AB119" s="76">
        <f t="shared" si="34"/>
        <v>0.60918499999999998</v>
      </c>
      <c r="AC119" s="77">
        <f t="shared" si="35"/>
        <v>0.60918499999999998</v>
      </c>
      <c r="AD119" s="78">
        <f t="shared" si="44"/>
        <v>0.06</v>
      </c>
      <c r="AE119" s="79">
        <f t="shared" si="45"/>
        <v>0.66918499999999992</v>
      </c>
      <c r="AF119" s="69">
        <v>0</v>
      </c>
      <c r="AG119" s="69">
        <v>0</v>
      </c>
      <c r="AH119" s="33">
        <f t="shared" si="36"/>
        <v>0</v>
      </c>
      <c r="AI119" s="41">
        <f t="shared" si="37"/>
        <v>0</v>
      </c>
      <c r="AJ119" s="41">
        <f t="shared" si="38"/>
        <v>176538245</v>
      </c>
      <c r="AK119" s="41">
        <f t="shared" si="39"/>
        <v>176538245</v>
      </c>
      <c r="AL119" s="41">
        <f t="shared" si="46"/>
        <v>176538245</v>
      </c>
      <c r="AM119" s="74">
        <v>154301977</v>
      </c>
      <c r="AN119" s="41">
        <f t="shared" si="47"/>
        <v>22236268</v>
      </c>
      <c r="AO119" s="80" t="str">
        <f t="shared" si="48"/>
        <v>Yes</v>
      </c>
      <c r="AP119" s="74">
        <v>158100479</v>
      </c>
      <c r="AQ119" s="74">
        <f t="shared" si="40"/>
        <v>2370386.1688000001</v>
      </c>
      <c r="AR119" s="74">
        <f t="shared" si="41"/>
        <v>160470865.1688</v>
      </c>
      <c r="AS119" s="74">
        <f t="shared" si="42"/>
        <v>160470865.1688</v>
      </c>
      <c r="AT119" s="74"/>
      <c r="AU119" s="81"/>
      <c r="AV119" s="81"/>
      <c r="AW119" s="81"/>
      <c r="AX119" s="81"/>
      <c r="AY119" s="82"/>
      <c r="AZ119" s="74"/>
      <c r="BA119" s="83"/>
      <c r="BC119" s="83"/>
      <c r="BD119" s="83"/>
      <c r="BH119" s="83"/>
      <c r="BI119" s="83"/>
      <c r="BJ119" s="83"/>
      <c r="BK119" s="83"/>
      <c r="BL119" s="83"/>
    </row>
    <row r="120" spans="1:64" x14ac:dyDescent="0.15">
      <c r="A120" s="28" t="s">
        <v>20</v>
      </c>
      <c r="B120" s="28"/>
      <c r="C120" s="56"/>
      <c r="D120" s="56"/>
      <c r="E120" s="56"/>
      <c r="F120" s="26">
        <v>7</v>
      </c>
      <c r="G120" s="69">
        <v>47</v>
      </c>
      <c r="H120" s="28">
        <v>94</v>
      </c>
      <c r="I120" s="21" t="s">
        <v>111</v>
      </c>
      <c r="J120" s="70"/>
      <c r="K120" s="69">
        <v>4156.46</v>
      </c>
      <c r="L120" s="71"/>
      <c r="M120" s="72"/>
      <c r="N120" s="69">
        <v>1313</v>
      </c>
      <c r="O120" s="73">
        <f t="shared" si="26"/>
        <v>0.3158938134855141</v>
      </c>
      <c r="P120" s="73">
        <f t="shared" si="27"/>
        <v>0</v>
      </c>
      <c r="Q120" s="74">
        <f t="shared" si="28"/>
        <v>0</v>
      </c>
      <c r="R120" s="74">
        <f t="shared" si="43"/>
        <v>0</v>
      </c>
      <c r="S120" s="69">
        <v>248</v>
      </c>
      <c r="T120" s="75">
        <f t="shared" si="29"/>
        <v>393.9</v>
      </c>
      <c r="U120" s="33">
        <f t="shared" si="30"/>
        <v>4587.5599999999995</v>
      </c>
      <c r="V120" s="69">
        <v>3957604737.3299999</v>
      </c>
      <c r="W120" s="69">
        <v>30404</v>
      </c>
      <c r="X120" s="44">
        <f t="shared" si="31"/>
        <v>130167.24</v>
      </c>
      <c r="Y120" s="76">
        <f t="shared" si="32"/>
        <v>0.69719900000000001</v>
      </c>
      <c r="Z120" s="69">
        <v>79181</v>
      </c>
      <c r="AA120" s="76">
        <f t="shared" si="33"/>
        <v>0.68763600000000002</v>
      </c>
      <c r="AB120" s="76">
        <f t="shared" si="34"/>
        <v>0.30567</v>
      </c>
      <c r="AC120" s="77">
        <f t="shared" si="35"/>
        <v>0.30567</v>
      </c>
      <c r="AD120" s="78">
        <f t="shared" si="44"/>
        <v>0</v>
      </c>
      <c r="AE120" s="79">
        <f t="shared" si="45"/>
        <v>0.30567</v>
      </c>
      <c r="AF120" s="69">
        <v>0</v>
      </c>
      <c r="AG120" s="69">
        <v>0</v>
      </c>
      <c r="AH120" s="33">
        <f t="shared" si="36"/>
        <v>0</v>
      </c>
      <c r="AI120" s="41">
        <f t="shared" si="37"/>
        <v>0</v>
      </c>
      <c r="AJ120" s="41">
        <f t="shared" si="38"/>
        <v>16161271</v>
      </c>
      <c r="AK120" s="41">
        <f t="shared" si="39"/>
        <v>16161271</v>
      </c>
      <c r="AL120" s="41">
        <f t="shared" si="46"/>
        <v>16161271</v>
      </c>
      <c r="AM120" s="74">
        <v>12983806</v>
      </c>
      <c r="AN120" s="41">
        <f t="shared" si="47"/>
        <v>3177465</v>
      </c>
      <c r="AO120" s="80" t="str">
        <f t="shared" si="48"/>
        <v>Yes</v>
      </c>
      <c r="AP120" s="74">
        <v>13434233</v>
      </c>
      <c r="AQ120" s="74">
        <f t="shared" si="40"/>
        <v>338717.76900000003</v>
      </c>
      <c r="AR120" s="74">
        <f t="shared" si="41"/>
        <v>13772950.768999999</v>
      </c>
      <c r="AS120" s="74">
        <f t="shared" si="42"/>
        <v>13772950.768999999</v>
      </c>
      <c r="AT120" s="74"/>
      <c r="AU120" s="81"/>
      <c r="AV120" s="81"/>
      <c r="AW120" s="81"/>
      <c r="AX120" s="81"/>
      <c r="AY120" s="82"/>
      <c r="AZ120" s="74"/>
      <c r="BA120" s="83"/>
      <c r="BC120" s="83"/>
      <c r="BD120" s="83"/>
      <c r="BH120" s="83"/>
      <c r="BI120" s="83"/>
      <c r="BJ120" s="83"/>
      <c r="BK120" s="83"/>
      <c r="BL120" s="83"/>
    </row>
    <row r="121" spans="1:64" x14ac:dyDescent="0.15">
      <c r="A121" s="28" t="s">
        <v>30</v>
      </c>
      <c r="B121" s="28">
        <v>1</v>
      </c>
      <c r="C121" s="56">
        <v>1</v>
      </c>
      <c r="D121" s="56">
        <v>0</v>
      </c>
      <c r="E121" s="56">
        <v>1</v>
      </c>
      <c r="F121" s="26">
        <v>10</v>
      </c>
      <c r="G121" s="69">
        <v>7</v>
      </c>
      <c r="H121" s="28">
        <v>95</v>
      </c>
      <c r="I121" s="21" t="s">
        <v>112</v>
      </c>
      <c r="J121" s="70"/>
      <c r="K121" s="69">
        <v>3511.61</v>
      </c>
      <c r="L121" s="85"/>
      <c r="M121" s="72"/>
      <c r="N121" s="69">
        <v>2976</v>
      </c>
      <c r="O121" s="73">
        <f t="shared" si="26"/>
        <v>0.84747452023430847</v>
      </c>
      <c r="P121" s="73">
        <f t="shared" si="27"/>
        <v>9.747452023430847E-2</v>
      </c>
      <c r="Q121" s="74">
        <f t="shared" si="28"/>
        <v>342.29249999999996</v>
      </c>
      <c r="R121" s="74">
        <f t="shared" si="43"/>
        <v>17.114625</v>
      </c>
      <c r="S121" s="69">
        <v>811</v>
      </c>
      <c r="T121" s="75">
        <f t="shared" si="29"/>
        <v>892.8</v>
      </c>
      <c r="U121" s="33">
        <f t="shared" si="30"/>
        <v>4543.1746249999997</v>
      </c>
      <c r="V121" s="69">
        <v>1903885616.3299999</v>
      </c>
      <c r="W121" s="69">
        <v>27072</v>
      </c>
      <c r="X121" s="44">
        <f t="shared" si="31"/>
        <v>70326.740000000005</v>
      </c>
      <c r="Y121" s="76">
        <f t="shared" si="32"/>
        <v>0.37668299999999999</v>
      </c>
      <c r="Z121" s="69">
        <v>37331</v>
      </c>
      <c r="AA121" s="76">
        <f t="shared" si="33"/>
        <v>0.32419599999999998</v>
      </c>
      <c r="AB121" s="76">
        <f t="shared" si="34"/>
        <v>0.63906300000000005</v>
      </c>
      <c r="AC121" s="77">
        <f t="shared" si="35"/>
        <v>0.63906300000000005</v>
      </c>
      <c r="AD121" s="78">
        <f t="shared" si="44"/>
        <v>0.05</v>
      </c>
      <c r="AE121" s="79">
        <f t="shared" si="45"/>
        <v>0.68906300000000009</v>
      </c>
      <c r="AF121" s="69">
        <v>0</v>
      </c>
      <c r="AG121" s="69">
        <v>0</v>
      </c>
      <c r="AH121" s="33">
        <f t="shared" si="36"/>
        <v>0</v>
      </c>
      <c r="AI121" s="41">
        <f t="shared" si="37"/>
        <v>0</v>
      </c>
      <c r="AJ121" s="41">
        <f t="shared" si="38"/>
        <v>36079399</v>
      </c>
      <c r="AK121" s="41">
        <f t="shared" si="39"/>
        <v>36079399</v>
      </c>
      <c r="AL121" s="41">
        <f t="shared" si="46"/>
        <v>36079399</v>
      </c>
      <c r="AM121" s="74">
        <v>25806077</v>
      </c>
      <c r="AN121" s="41">
        <f t="shared" si="47"/>
        <v>10273322</v>
      </c>
      <c r="AO121" s="80" t="str">
        <f t="shared" si="48"/>
        <v>Yes</v>
      </c>
      <c r="AP121" s="74">
        <v>27533842</v>
      </c>
      <c r="AQ121" s="74">
        <f t="shared" si="40"/>
        <v>1095136.1251999999</v>
      </c>
      <c r="AR121" s="74">
        <f t="shared" si="41"/>
        <v>28628978.1252</v>
      </c>
      <c r="AS121" s="74">
        <f t="shared" si="42"/>
        <v>28628978.1252</v>
      </c>
      <c r="AT121" s="74"/>
      <c r="AU121" s="81"/>
      <c r="AV121" s="81"/>
      <c r="AW121" s="81"/>
      <c r="AX121" s="81"/>
      <c r="AY121" s="82"/>
      <c r="AZ121" s="74"/>
      <c r="BA121" s="83"/>
      <c r="BC121" s="83"/>
      <c r="BD121" s="83"/>
      <c r="BH121" s="83"/>
      <c r="BI121" s="83"/>
      <c r="BJ121" s="83"/>
      <c r="BK121" s="83"/>
      <c r="BL121" s="83"/>
    </row>
    <row r="122" spans="1:64" x14ac:dyDescent="0.15">
      <c r="A122" s="28" t="s">
        <v>20</v>
      </c>
      <c r="B122" s="28"/>
      <c r="C122" s="56"/>
      <c r="D122" s="56"/>
      <c r="E122" s="56"/>
      <c r="F122" s="26">
        <v>5</v>
      </c>
      <c r="G122" s="69">
        <v>79</v>
      </c>
      <c r="H122" s="28">
        <v>96</v>
      </c>
      <c r="I122" s="21" t="s">
        <v>113</v>
      </c>
      <c r="J122" s="70"/>
      <c r="K122" s="69">
        <v>3901.44</v>
      </c>
      <c r="L122" s="71"/>
      <c r="M122" s="72"/>
      <c r="N122" s="69">
        <v>1370</v>
      </c>
      <c r="O122" s="73">
        <f t="shared" si="26"/>
        <v>0.35115239501312334</v>
      </c>
      <c r="P122" s="73">
        <f t="shared" si="27"/>
        <v>0</v>
      </c>
      <c r="Q122" s="74">
        <f t="shared" si="28"/>
        <v>0</v>
      </c>
      <c r="R122" s="74">
        <f t="shared" si="43"/>
        <v>0</v>
      </c>
      <c r="S122" s="69">
        <v>192</v>
      </c>
      <c r="T122" s="75">
        <f t="shared" si="29"/>
        <v>411</v>
      </c>
      <c r="U122" s="33">
        <f t="shared" si="30"/>
        <v>4341.2400000000007</v>
      </c>
      <c r="V122" s="69">
        <v>4209643316.3299999</v>
      </c>
      <c r="W122" s="69">
        <v>27099</v>
      </c>
      <c r="X122" s="44">
        <f t="shared" si="31"/>
        <v>155343.12</v>
      </c>
      <c r="Y122" s="76">
        <f t="shared" si="32"/>
        <v>0.83204599999999995</v>
      </c>
      <c r="Z122" s="69">
        <v>83676</v>
      </c>
      <c r="AA122" s="76">
        <f t="shared" si="33"/>
        <v>0.72667199999999998</v>
      </c>
      <c r="AB122" s="76">
        <f t="shared" si="34"/>
        <v>0.19956599999999999</v>
      </c>
      <c r="AC122" s="77">
        <f t="shared" si="35"/>
        <v>0.19956599999999999</v>
      </c>
      <c r="AD122" s="78">
        <f t="shared" si="44"/>
        <v>0</v>
      </c>
      <c r="AE122" s="79">
        <f t="shared" si="45"/>
        <v>0.19956599999999999</v>
      </c>
      <c r="AF122" s="69">
        <v>0</v>
      </c>
      <c r="AG122" s="69">
        <v>0</v>
      </c>
      <c r="AH122" s="33">
        <f t="shared" si="36"/>
        <v>0</v>
      </c>
      <c r="AI122" s="41">
        <f t="shared" si="37"/>
        <v>0</v>
      </c>
      <c r="AJ122" s="41">
        <f t="shared" si="38"/>
        <v>9984844</v>
      </c>
      <c r="AK122" s="41">
        <f t="shared" si="39"/>
        <v>9984844</v>
      </c>
      <c r="AL122" s="41">
        <f t="shared" si="46"/>
        <v>9984844</v>
      </c>
      <c r="AM122" s="74">
        <v>11832806</v>
      </c>
      <c r="AN122" s="41">
        <f t="shared" si="47"/>
        <v>1847962</v>
      </c>
      <c r="AO122" s="80" t="str">
        <f t="shared" si="48"/>
        <v>No</v>
      </c>
      <c r="AP122" s="74">
        <v>11278123</v>
      </c>
      <c r="AQ122" s="74">
        <f t="shared" si="40"/>
        <v>153935.2346</v>
      </c>
      <c r="AR122" s="74">
        <f t="shared" si="41"/>
        <v>11124187.7654</v>
      </c>
      <c r="AS122" s="74">
        <f t="shared" si="42"/>
        <v>11124187.7654</v>
      </c>
      <c r="AT122" s="74"/>
      <c r="AU122" s="81"/>
      <c r="AV122" s="81"/>
      <c r="AW122" s="81"/>
      <c r="AX122" s="81"/>
      <c r="AY122" s="82"/>
      <c r="AZ122" s="74"/>
      <c r="BA122" s="83"/>
      <c r="BC122" s="83"/>
      <c r="BD122" s="83"/>
      <c r="BH122" s="83"/>
      <c r="BI122" s="83"/>
      <c r="BJ122" s="83"/>
      <c r="BK122" s="83"/>
      <c r="BL122" s="83"/>
    </row>
    <row r="123" spans="1:64" x14ac:dyDescent="0.15">
      <c r="A123" s="28" t="s">
        <v>16</v>
      </c>
      <c r="B123" s="28"/>
      <c r="C123" s="56"/>
      <c r="D123" s="56"/>
      <c r="E123" s="56"/>
      <c r="F123" s="26">
        <v>3</v>
      </c>
      <c r="G123" s="69">
        <v>107</v>
      </c>
      <c r="H123" s="28">
        <v>97</v>
      </c>
      <c r="I123" s="21" t="s">
        <v>114</v>
      </c>
      <c r="J123" s="70"/>
      <c r="K123" s="69">
        <v>4204.5</v>
      </c>
      <c r="L123" s="71"/>
      <c r="M123" s="72"/>
      <c r="N123" s="69">
        <v>586</v>
      </c>
      <c r="O123" s="73">
        <f t="shared" si="26"/>
        <v>0.13937447972410513</v>
      </c>
      <c r="P123" s="73">
        <f t="shared" si="27"/>
        <v>0</v>
      </c>
      <c r="Q123" s="74">
        <f t="shared" si="28"/>
        <v>0</v>
      </c>
      <c r="R123" s="74">
        <f t="shared" si="43"/>
        <v>0</v>
      </c>
      <c r="S123" s="69">
        <v>17</v>
      </c>
      <c r="T123" s="75">
        <f t="shared" si="29"/>
        <v>175.8</v>
      </c>
      <c r="U123" s="33">
        <f t="shared" si="30"/>
        <v>4382.8500000000004</v>
      </c>
      <c r="V123" s="69">
        <v>4535773595.3299999</v>
      </c>
      <c r="W123" s="69">
        <v>27965</v>
      </c>
      <c r="X123" s="44">
        <f t="shared" si="31"/>
        <v>162194.66</v>
      </c>
      <c r="Y123" s="76">
        <f t="shared" si="32"/>
        <v>0.86874399999999996</v>
      </c>
      <c r="Z123" s="69">
        <v>115137</v>
      </c>
      <c r="AA123" s="76">
        <f t="shared" si="33"/>
        <v>0.99989099999999997</v>
      </c>
      <c r="AB123" s="76">
        <f t="shared" si="34"/>
        <v>9.1911999999999994E-2</v>
      </c>
      <c r="AC123" s="77">
        <f t="shared" si="35"/>
        <v>9.1911999999999994E-2</v>
      </c>
      <c r="AD123" s="78">
        <f t="shared" si="44"/>
        <v>0</v>
      </c>
      <c r="AE123" s="79">
        <f t="shared" si="45"/>
        <v>9.1911999999999994E-2</v>
      </c>
      <c r="AF123" s="69">
        <v>0</v>
      </c>
      <c r="AG123" s="69">
        <v>0</v>
      </c>
      <c r="AH123" s="33">
        <f t="shared" si="36"/>
        <v>0</v>
      </c>
      <c r="AI123" s="41">
        <f t="shared" si="37"/>
        <v>0</v>
      </c>
      <c r="AJ123" s="41">
        <f t="shared" si="38"/>
        <v>4642691</v>
      </c>
      <c r="AK123" s="41">
        <f t="shared" si="39"/>
        <v>4642691</v>
      </c>
      <c r="AL123" s="41">
        <f t="shared" si="46"/>
        <v>4642691</v>
      </c>
      <c r="AM123" s="74">
        <v>4893944</v>
      </c>
      <c r="AN123" s="41">
        <f t="shared" si="47"/>
        <v>251253</v>
      </c>
      <c r="AO123" s="80" t="str">
        <f t="shared" si="48"/>
        <v>No</v>
      </c>
      <c r="AP123" s="74">
        <v>4516620</v>
      </c>
      <c r="AQ123" s="74">
        <f t="shared" si="40"/>
        <v>20929.374899999999</v>
      </c>
      <c r="AR123" s="74">
        <f t="shared" si="41"/>
        <v>4495690.6250999998</v>
      </c>
      <c r="AS123" s="74">
        <f t="shared" si="42"/>
        <v>4495690.6250999998</v>
      </c>
      <c r="AT123" s="74"/>
      <c r="AU123" s="81"/>
      <c r="AV123" s="81"/>
      <c r="AW123" s="81"/>
      <c r="AX123" s="81"/>
      <c r="AY123" s="82"/>
      <c r="AZ123" s="74"/>
      <c r="BA123" s="83"/>
      <c r="BC123" s="83"/>
      <c r="BD123" s="83"/>
      <c r="BH123" s="83"/>
      <c r="BI123" s="83"/>
      <c r="BJ123" s="83"/>
      <c r="BK123" s="83"/>
      <c r="BL123" s="83"/>
    </row>
    <row r="124" spans="1:64" x14ac:dyDescent="0.15">
      <c r="A124" s="28" t="s">
        <v>14</v>
      </c>
      <c r="B124" s="28"/>
      <c r="C124" s="56"/>
      <c r="D124" s="56"/>
      <c r="E124" s="56"/>
      <c r="F124" s="26">
        <v>2</v>
      </c>
      <c r="G124" s="69">
        <v>137</v>
      </c>
      <c r="H124" s="28">
        <v>98</v>
      </c>
      <c r="I124" s="21" t="s">
        <v>115</v>
      </c>
      <c r="J124" s="70"/>
      <c r="K124" s="69">
        <v>155.02000000000001</v>
      </c>
      <c r="L124" s="71"/>
      <c r="M124" s="72"/>
      <c r="N124" s="69">
        <v>52</v>
      </c>
      <c r="O124" s="73">
        <f t="shared" si="26"/>
        <v>0.33544058831118562</v>
      </c>
      <c r="P124" s="73">
        <f t="shared" si="27"/>
        <v>0</v>
      </c>
      <c r="Q124" s="74">
        <f t="shared" si="28"/>
        <v>0</v>
      </c>
      <c r="R124" s="74">
        <f t="shared" si="43"/>
        <v>0</v>
      </c>
      <c r="S124" s="69">
        <v>3</v>
      </c>
      <c r="T124" s="75">
        <f t="shared" si="29"/>
        <v>15.6</v>
      </c>
      <c r="U124" s="33">
        <f t="shared" si="30"/>
        <v>171.07</v>
      </c>
      <c r="V124" s="69">
        <v>382538065.67000002</v>
      </c>
      <c r="W124" s="69">
        <v>1642</v>
      </c>
      <c r="X124" s="44">
        <f t="shared" si="31"/>
        <v>232970.81</v>
      </c>
      <c r="Y124" s="76">
        <f t="shared" si="32"/>
        <v>1.2478340000000001</v>
      </c>
      <c r="Z124" s="69">
        <v>74844</v>
      </c>
      <c r="AA124" s="76">
        <f t="shared" si="33"/>
        <v>0.64997199999999999</v>
      </c>
      <c r="AB124" s="76">
        <f t="shared" si="34"/>
        <v>-6.8474999999999994E-2</v>
      </c>
      <c r="AC124" s="77">
        <f t="shared" si="35"/>
        <v>0.01</v>
      </c>
      <c r="AD124" s="78">
        <f t="shared" si="44"/>
        <v>0</v>
      </c>
      <c r="AE124" s="79">
        <f t="shared" si="45"/>
        <v>0.01</v>
      </c>
      <c r="AF124" s="69">
        <v>78</v>
      </c>
      <c r="AG124" s="69">
        <v>6</v>
      </c>
      <c r="AH124" s="33">
        <f t="shared" si="36"/>
        <v>46.15</v>
      </c>
      <c r="AI124" s="41">
        <f t="shared" si="37"/>
        <v>3600</v>
      </c>
      <c r="AJ124" s="41">
        <f t="shared" si="38"/>
        <v>19716</v>
      </c>
      <c r="AK124" s="41">
        <f t="shared" si="39"/>
        <v>23316</v>
      </c>
      <c r="AL124" s="41">
        <f t="shared" si="46"/>
        <v>23316</v>
      </c>
      <c r="AM124" s="74">
        <v>25815</v>
      </c>
      <c r="AN124" s="41">
        <f t="shared" si="47"/>
        <v>2499</v>
      </c>
      <c r="AO124" s="80" t="str">
        <f t="shared" si="48"/>
        <v>No</v>
      </c>
      <c r="AP124" s="74">
        <v>26148</v>
      </c>
      <c r="AQ124" s="74">
        <f t="shared" si="40"/>
        <v>208.16669999999999</v>
      </c>
      <c r="AR124" s="74">
        <f t="shared" si="41"/>
        <v>25939.833299999998</v>
      </c>
      <c r="AS124" s="74">
        <f t="shared" si="42"/>
        <v>25939.833299999998</v>
      </c>
      <c r="AT124" s="74"/>
      <c r="AU124" s="81"/>
      <c r="AV124" s="81"/>
      <c r="AW124" s="81"/>
      <c r="AX124" s="81"/>
      <c r="AY124" s="82"/>
      <c r="AZ124" s="74"/>
      <c r="BA124" s="83"/>
      <c r="BC124" s="83"/>
      <c r="BD124" s="83"/>
      <c r="BH124" s="83"/>
      <c r="BI124" s="83"/>
      <c r="BJ124" s="83"/>
      <c r="BK124" s="83"/>
      <c r="BL124" s="83"/>
    </row>
    <row r="125" spans="1:64" x14ac:dyDescent="0.15">
      <c r="A125" s="28" t="s">
        <v>14</v>
      </c>
      <c r="B125" s="28"/>
      <c r="C125" s="56"/>
      <c r="D125" s="56"/>
      <c r="E125" s="56"/>
      <c r="F125" s="26">
        <v>6</v>
      </c>
      <c r="G125" s="69">
        <v>66</v>
      </c>
      <c r="H125" s="28">
        <v>99</v>
      </c>
      <c r="I125" s="21" t="s">
        <v>116</v>
      </c>
      <c r="J125" s="70"/>
      <c r="K125" s="69">
        <v>1758.42</v>
      </c>
      <c r="L125" s="71"/>
      <c r="M125" s="72"/>
      <c r="N125" s="69">
        <v>402</v>
      </c>
      <c r="O125" s="73">
        <f t="shared" si="26"/>
        <v>0.22861432422288189</v>
      </c>
      <c r="P125" s="73">
        <f t="shared" si="27"/>
        <v>0</v>
      </c>
      <c r="Q125" s="74">
        <f t="shared" si="28"/>
        <v>0</v>
      </c>
      <c r="R125" s="74">
        <f t="shared" si="43"/>
        <v>0</v>
      </c>
      <c r="S125" s="69">
        <v>15</v>
      </c>
      <c r="T125" s="75">
        <f t="shared" si="29"/>
        <v>120.6</v>
      </c>
      <c r="U125" s="33">
        <f t="shared" si="30"/>
        <v>1881.27</v>
      </c>
      <c r="V125" s="69">
        <v>1809172863.3299999</v>
      </c>
      <c r="W125" s="69">
        <v>14208</v>
      </c>
      <c r="X125" s="44">
        <f t="shared" si="31"/>
        <v>127334.8</v>
      </c>
      <c r="Y125" s="76">
        <f t="shared" si="32"/>
        <v>0.68202799999999997</v>
      </c>
      <c r="Z125" s="69">
        <v>83637</v>
      </c>
      <c r="AA125" s="76">
        <f t="shared" si="33"/>
        <v>0.72633300000000001</v>
      </c>
      <c r="AB125" s="76">
        <f t="shared" si="34"/>
        <v>0.30468099999999998</v>
      </c>
      <c r="AC125" s="77">
        <f t="shared" si="35"/>
        <v>0.30468099999999998</v>
      </c>
      <c r="AD125" s="78">
        <f t="shared" si="44"/>
        <v>0</v>
      </c>
      <c r="AE125" s="79">
        <f t="shared" si="45"/>
        <v>0.30468099999999998</v>
      </c>
      <c r="AF125" s="69">
        <v>0</v>
      </c>
      <c r="AG125" s="69">
        <v>0</v>
      </c>
      <c r="AH125" s="33">
        <f t="shared" si="36"/>
        <v>0</v>
      </c>
      <c r="AI125" s="41">
        <f t="shared" si="37"/>
        <v>0</v>
      </c>
      <c r="AJ125" s="41">
        <f t="shared" si="38"/>
        <v>6605983</v>
      </c>
      <c r="AK125" s="41">
        <f t="shared" si="39"/>
        <v>6605983</v>
      </c>
      <c r="AL125" s="41">
        <f t="shared" si="46"/>
        <v>6605983</v>
      </c>
      <c r="AM125" s="74">
        <v>8076776</v>
      </c>
      <c r="AN125" s="41">
        <f t="shared" si="47"/>
        <v>1470793</v>
      </c>
      <c r="AO125" s="80" t="str">
        <f t="shared" si="48"/>
        <v>No</v>
      </c>
      <c r="AP125" s="74">
        <v>7453844</v>
      </c>
      <c r="AQ125" s="74">
        <f t="shared" si="40"/>
        <v>122517.0569</v>
      </c>
      <c r="AR125" s="74">
        <f t="shared" si="41"/>
        <v>7331326.9430999998</v>
      </c>
      <c r="AS125" s="74">
        <f t="shared" si="42"/>
        <v>7331326.9430999998</v>
      </c>
      <c r="AT125" s="74"/>
      <c r="AU125" s="81"/>
      <c r="AV125" s="81"/>
      <c r="AW125" s="81"/>
      <c r="AX125" s="81"/>
      <c r="AY125" s="82"/>
      <c r="AZ125" s="74"/>
      <c r="BA125" s="83"/>
      <c r="BC125" s="83"/>
      <c r="BD125" s="83"/>
      <c r="BH125" s="83"/>
      <c r="BI125" s="83"/>
      <c r="BJ125" s="83"/>
      <c r="BK125" s="83"/>
      <c r="BL125" s="83"/>
    </row>
    <row r="126" spans="1:64" x14ac:dyDescent="0.15">
      <c r="A126" s="28" t="s">
        <v>38</v>
      </c>
      <c r="B126" s="28"/>
      <c r="C126" s="56"/>
      <c r="D126" s="56"/>
      <c r="E126" s="56"/>
      <c r="F126" s="26">
        <v>8</v>
      </c>
      <c r="G126" s="69">
        <v>54</v>
      </c>
      <c r="H126" s="28">
        <v>100</v>
      </c>
      <c r="I126" s="21" t="s">
        <v>117</v>
      </c>
      <c r="J126" s="70"/>
      <c r="K126" s="69">
        <v>347.63</v>
      </c>
      <c r="L126" s="71"/>
      <c r="M126" s="72"/>
      <c r="N126" s="69">
        <v>167</v>
      </c>
      <c r="O126" s="73">
        <f t="shared" si="26"/>
        <v>0.48039582314529816</v>
      </c>
      <c r="P126" s="73">
        <f t="shared" si="27"/>
        <v>0</v>
      </c>
      <c r="Q126" s="74">
        <f t="shared" si="28"/>
        <v>0</v>
      </c>
      <c r="R126" s="74">
        <f t="shared" si="43"/>
        <v>0</v>
      </c>
      <c r="S126" s="69">
        <v>13</v>
      </c>
      <c r="T126" s="75">
        <f t="shared" si="29"/>
        <v>50.1</v>
      </c>
      <c r="U126" s="33">
        <f t="shared" si="30"/>
        <v>399.68</v>
      </c>
      <c r="V126" s="69">
        <v>444616887.32999998</v>
      </c>
      <c r="W126" s="69">
        <v>3279</v>
      </c>
      <c r="X126" s="44">
        <f t="shared" si="31"/>
        <v>135595.26999999999</v>
      </c>
      <c r="Y126" s="76">
        <f t="shared" si="32"/>
        <v>0.72627299999999995</v>
      </c>
      <c r="Z126" s="69">
        <v>72411</v>
      </c>
      <c r="AA126" s="76">
        <f t="shared" si="33"/>
        <v>0.62884300000000004</v>
      </c>
      <c r="AB126" s="76">
        <f t="shared" si="34"/>
        <v>0.302956</v>
      </c>
      <c r="AC126" s="77">
        <f t="shared" si="35"/>
        <v>0.302956</v>
      </c>
      <c r="AD126" s="78">
        <f t="shared" si="44"/>
        <v>0</v>
      </c>
      <c r="AE126" s="79">
        <f t="shared" si="45"/>
        <v>0.302956</v>
      </c>
      <c r="AF126" s="69">
        <v>102</v>
      </c>
      <c r="AG126" s="69">
        <v>4</v>
      </c>
      <c r="AH126" s="33">
        <f t="shared" si="36"/>
        <v>30.77</v>
      </c>
      <c r="AI126" s="41">
        <f t="shared" si="37"/>
        <v>3139</v>
      </c>
      <c r="AJ126" s="41">
        <f t="shared" si="38"/>
        <v>1395510</v>
      </c>
      <c r="AK126" s="41">
        <f t="shared" si="39"/>
        <v>1398649</v>
      </c>
      <c r="AL126" s="41">
        <f t="shared" si="46"/>
        <v>1398649</v>
      </c>
      <c r="AM126" s="74">
        <v>2044243</v>
      </c>
      <c r="AN126" s="41">
        <f t="shared" si="47"/>
        <v>645594</v>
      </c>
      <c r="AO126" s="80" t="str">
        <f t="shared" si="48"/>
        <v>No</v>
      </c>
      <c r="AP126" s="74">
        <v>1835732</v>
      </c>
      <c r="AQ126" s="74">
        <f t="shared" si="40"/>
        <v>53777.980199999998</v>
      </c>
      <c r="AR126" s="74">
        <f t="shared" si="41"/>
        <v>1781954.0197999999</v>
      </c>
      <c r="AS126" s="74">
        <f t="shared" si="42"/>
        <v>1781954.0197999999</v>
      </c>
      <c r="AT126" s="74"/>
      <c r="AU126" s="81"/>
      <c r="AV126" s="81"/>
      <c r="AW126" s="81"/>
      <c r="AX126" s="81"/>
      <c r="AY126" s="82"/>
      <c r="AZ126" s="74"/>
      <c r="BA126" s="83"/>
      <c r="BC126" s="83"/>
      <c r="BD126" s="83"/>
      <c r="BH126" s="83"/>
      <c r="BI126" s="83"/>
      <c r="BJ126" s="83"/>
      <c r="BK126" s="83"/>
      <c r="BL126" s="83"/>
    </row>
    <row r="127" spans="1:64" x14ac:dyDescent="0.15">
      <c r="A127" s="28" t="s">
        <v>20</v>
      </c>
      <c r="B127" s="28"/>
      <c r="C127" s="56"/>
      <c r="D127" s="56"/>
      <c r="E127" s="56"/>
      <c r="F127" s="26">
        <v>4</v>
      </c>
      <c r="G127" s="69">
        <v>74</v>
      </c>
      <c r="H127" s="28">
        <v>101</v>
      </c>
      <c r="I127" s="21" t="s">
        <v>118</v>
      </c>
      <c r="J127" s="70"/>
      <c r="K127" s="69">
        <v>3228.15</v>
      </c>
      <c r="L127" s="71"/>
      <c r="M127" s="72"/>
      <c r="N127" s="69">
        <v>651</v>
      </c>
      <c r="O127" s="73">
        <f t="shared" si="26"/>
        <v>0.20166349147344453</v>
      </c>
      <c r="P127" s="73">
        <f t="shared" si="27"/>
        <v>0</v>
      </c>
      <c r="Q127" s="74">
        <f t="shared" si="28"/>
        <v>0</v>
      </c>
      <c r="R127" s="74">
        <f t="shared" si="43"/>
        <v>0</v>
      </c>
      <c r="S127" s="69">
        <v>94</v>
      </c>
      <c r="T127" s="75">
        <f t="shared" si="29"/>
        <v>195.3</v>
      </c>
      <c r="U127" s="33">
        <f t="shared" si="30"/>
        <v>3437.55</v>
      </c>
      <c r="V127" s="69">
        <v>4150772021.3299999</v>
      </c>
      <c r="W127" s="69">
        <v>23751</v>
      </c>
      <c r="X127" s="44">
        <f t="shared" si="31"/>
        <v>174761.99</v>
      </c>
      <c r="Y127" s="76">
        <f t="shared" si="32"/>
        <v>0.93605700000000003</v>
      </c>
      <c r="Z127" s="69">
        <v>96273</v>
      </c>
      <c r="AA127" s="76">
        <f t="shared" si="33"/>
        <v>0.83606899999999995</v>
      </c>
      <c r="AB127" s="76">
        <f t="shared" si="34"/>
        <v>9.3938999999999995E-2</v>
      </c>
      <c r="AC127" s="77">
        <f t="shared" si="35"/>
        <v>9.3938999999999995E-2</v>
      </c>
      <c r="AD127" s="78">
        <f t="shared" si="44"/>
        <v>0</v>
      </c>
      <c r="AE127" s="79">
        <f t="shared" si="45"/>
        <v>9.3938999999999995E-2</v>
      </c>
      <c r="AF127" s="69">
        <v>0</v>
      </c>
      <c r="AG127" s="69">
        <v>0</v>
      </c>
      <c r="AH127" s="33">
        <f t="shared" si="36"/>
        <v>0</v>
      </c>
      <c r="AI127" s="41">
        <f t="shared" si="37"/>
        <v>0</v>
      </c>
      <c r="AJ127" s="41">
        <f t="shared" si="38"/>
        <v>3721653</v>
      </c>
      <c r="AK127" s="41">
        <f t="shared" si="39"/>
        <v>3721653</v>
      </c>
      <c r="AL127" s="41">
        <f t="shared" si="46"/>
        <v>3721653</v>
      </c>
      <c r="AM127" s="74">
        <v>3842088</v>
      </c>
      <c r="AN127" s="41">
        <f t="shared" si="47"/>
        <v>120435</v>
      </c>
      <c r="AO127" s="80" t="str">
        <f t="shared" si="48"/>
        <v>No</v>
      </c>
      <c r="AP127" s="74">
        <v>3861392</v>
      </c>
      <c r="AQ127" s="74">
        <f t="shared" si="40"/>
        <v>10032.235500000001</v>
      </c>
      <c r="AR127" s="74">
        <f t="shared" si="41"/>
        <v>3851359.7645</v>
      </c>
      <c r="AS127" s="74">
        <f t="shared" si="42"/>
        <v>3851359.7645</v>
      </c>
      <c r="AT127" s="74"/>
      <c r="AU127" s="81"/>
      <c r="AV127" s="81"/>
      <c r="AW127" s="81"/>
      <c r="AX127" s="81"/>
      <c r="AY127" s="82"/>
      <c r="AZ127" s="74"/>
      <c r="BA127" s="83"/>
      <c r="BC127" s="83"/>
      <c r="BD127" s="83"/>
      <c r="BH127" s="83"/>
      <c r="BI127" s="83"/>
      <c r="BJ127" s="83"/>
      <c r="BK127" s="83"/>
      <c r="BL127" s="83"/>
    </row>
    <row r="128" spans="1:64" x14ac:dyDescent="0.15">
      <c r="A128" s="28" t="s">
        <v>14</v>
      </c>
      <c r="B128" s="28"/>
      <c r="C128" s="56"/>
      <c r="D128" s="56"/>
      <c r="E128" s="56"/>
      <c r="F128" s="26">
        <v>4</v>
      </c>
      <c r="G128" s="69">
        <v>72</v>
      </c>
      <c r="H128" s="28">
        <v>102</v>
      </c>
      <c r="I128" s="21" t="s">
        <v>119</v>
      </c>
      <c r="J128" s="70"/>
      <c r="K128" s="69">
        <v>765.08</v>
      </c>
      <c r="L128" s="71"/>
      <c r="M128" s="72"/>
      <c r="N128" s="69">
        <v>162</v>
      </c>
      <c r="O128" s="73">
        <f t="shared" si="26"/>
        <v>0.21174256286924242</v>
      </c>
      <c r="P128" s="73">
        <f t="shared" si="27"/>
        <v>0</v>
      </c>
      <c r="Q128" s="74">
        <f t="shared" si="28"/>
        <v>0</v>
      </c>
      <c r="R128" s="74">
        <f t="shared" si="43"/>
        <v>0</v>
      </c>
      <c r="S128" s="69">
        <v>0</v>
      </c>
      <c r="T128" s="75">
        <f t="shared" si="29"/>
        <v>48.6</v>
      </c>
      <c r="U128" s="33">
        <f t="shared" si="30"/>
        <v>813.68000000000006</v>
      </c>
      <c r="V128" s="69">
        <v>802577545.33000004</v>
      </c>
      <c r="W128" s="69">
        <v>5270</v>
      </c>
      <c r="X128" s="44">
        <f t="shared" si="31"/>
        <v>152291.75</v>
      </c>
      <c r="Y128" s="76">
        <f t="shared" si="32"/>
        <v>0.81570200000000004</v>
      </c>
      <c r="Z128" s="69">
        <v>84833</v>
      </c>
      <c r="AA128" s="76">
        <f t="shared" si="33"/>
        <v>0.73672000000000004</v>
      </c>
      <c r="AB128" s="76">
        <f t="shared" si="34"/>
        <v>0.20799300000000001</v>
      </c>
      <c r="AC128" s="77">
        <f t="shared" si="35"/>
        <v>0.20799300000000001</v>
      </c>
      <c r="AD128" s="78">
        <f t="shared" si="44"/>
        <v>0</v>
      </c>
      <c r="AE128" s="79">
        <f t="shared" si="45"/>
        <v>0.20799300000000001</v>
      </c>
      <c r="AF128" s="69">
        <v>0</v>
      </c>
      <c r="AG128" s="69">
        <v>0</v>
      </c>
      <c r="AH128" s="33">
        <f t="shared" si="36"/>
        <v>0</v>
      </c>
      <c r="AI128" s="41">
        <f t="shared" si="37"/>
        <v>0</v>
      </c>
      <c r="AJ128" s="41">
        <f t="shared" si="38"/>
        <v>1950488</v>
      </c>
      <c r="AK128" s="41">
        <f t="shared" si="39"/>
        <v>1950488</v>
      </c>
      <c r="AL128" s="41">
        <f t="shared" si="46"/>
        <v>1950488</v>
      </c>
      <c r="AM128" s="74">
        <v>2834470</v>
      </c>
      <c r="AN128" s="41">
        <f t="shared" si="47"/>
        <v>883982</v>
      </c>
      <c r="AO128" s="80" t="str">
        <f t="shared" si="48"/>
        <v>No</v>
      </c>
      <c r="AP128" s="74">
        <v>2657840</v>
      </c>
      <c r="AQ128" s="74">
        <f t="shared" si="40"/>
        <v>73635.700599999996</v>
      </c>
      <c r="AR128" s="74">
        <f t="shared" si="41"/>
        <v>2584204.2993999999</v>
      </c>
      <c r="AS128" s="74">
        <f t="shared" si="42"/>
        <v>2584204.2993999999</v>
      </c>
      <c r="AT128" s="74"/>
      <c r="AU128" s="81"/>
      <c r="AV128" s="81"/>
      <c r="AW128" s="81"/>
      <c r="AX128" s="81"/>
      <c r="AY128" s="82"/>
      <c r="AZ128" s="74"/>
      <c r="BA128" s="83"/>
      <c r="BC128" s="83"/>
      <c r="BD128" s="83"/>
      <c r="BH128" s="83"/>
      <c r="BI128" s="83"/>
      <c r="BJ128" s="83"/>
      <c r="BK128" s="83"/>
      <c r="BL128" s="83"/>
    </row>
    <row r="129" spans="1:64" x14ac:dyDescent="0.15">
      <c r="A129" s="28" t="s">
        <v>12</v>
      </c>
      <c r="B129" s="28">
        <v>1</v>
      </c>
      <c r="C129" s="56">
        <v>1</v>
      </c>
      <c r="D129" s="56">
        <v>1</v>
      </c>
      <c r="E129" s="56"/>
      <c r="F129" s="26">
        <v>3</v>
      </c>
      <c r="G129" s="69">
        <v>119</v>
      </c>
      <c r="H129" s="28">
        <v>103</v>
      </c>
      <c r="I129" s="21" t="s">
        <v>120</v>
      </c>
      <c r="J129" s="70"/>
      <c r="K129" s="69">
        <v>12227.26</v>
      </c>
      <c r="L129" s="71"/>
      <c r="M129" s="72"/>
      <c r="N129" s="69">
        <v>7231</v>
      </c>
      <c r="O129" s="73">
        <f t="shared" si="26"/>
        <v>0.59138351519473698</v>
      </c>
      <c r="P129" s="73">
        <f t="shared" si="27"/>
        <v>0</v>
      </c>
      <c r="Q129" s="74">
        <f t="shared" si="28"/>
        <v>0</v>
      </c>
      <c r="R129" s="74">
        <f t="shared" si="43"/>
        <v>0</v>
      </c>
      <c r="S129" s="69">
        <v>2050</v>
      </c>
      <c r="T129" s="75">
        <f t="shared" si="29"/>
        <v>2169.3000000000002</v>
      </c>
      <c r="U129" s="33">
        <f t="shared" si="30"/>
        <v>14704.060000000001</v>
      </c>
      <c r="V129" s="69">
        <v>19247902945.669998</v>
      </c>
      <c r="W129" s="69">
        <v>89005</v>
      </c>
      <c r="X129" s="44">
        <f t="shared" si="31"/>
        <v>216256.42</v>
      </c>
      <c r="Y129" s="76">
        <f t="shared" si="32"/>
        <v>1.158309</v>
      </c>
      <c r="Z129" s="69">
        <v>81546</v>
      </c>
      <c r="AA129" s="76">
        <f t="shared" si="33"/>
        <v>0.70817399999999997</v>
      </c>
      <c r="AB129" s="76">
        <f t="shared" si="34"/>
        <v>-2.3268E-2</v>
      </c>
      <c r="AC129" s="77">
        <f t="shared" si="35"/>
        <v>0.1</v>
      </c>
      <c r="AD129" s="78">
        <f t="shared" si="44"/>
        <v>0</v>
      </c>
      <c r="AE129" s="79">
        <f t="shared" si="45"/>
        <v>0.1</v>
      </c>
      <c r="AF129" s="69">
        <v>0</v>
      </c>
      <c r="AG129" s="69">
        <v>0</v>
      </c>
      <c r="AH129" s="33">
        <f t="shared" si="36"/>
        <v>0</v>
      </c>
      <c r="AI129" s="41">
        <f t="shared" si="37"/>
        <v>0</v>
      </c>
      <c r="AJ129" s="41">
        <f t="shared" si="38"/>
        <v>16946429</v>
      </c>
      <c r="AK129" s="41">
        <f t="shared" si="39"/>
        <v>16946429</v>
      </c>
      <c r="AL129" s="41">
        <f t="shared" si="46"/>
        <v>16946429</v>
      </c>
      <c r="AM129" s="74">
        <v>11243340</v>
      </c>
      <c r="AN129" s="41">
        <f t="shared" si="47"/>
        <v>5703089</v>
      </c>
      <c r="AO129" s="80" t="str">
        <f t="shared" si="48"/>
        <v>Yes</v>
      </c>
      <c r="AP129" s="74">
        <v>11982530</v>
      </c>
      <c r="AQ129" s="74">
        <f t="shared" si="40"/>
        <v>607949.28740000003</v>
      </c>
      <c r="AR129" s="74">
        <f t="shared" si="41"/>
        <v>12590479.2874</v>
      </c>
      <c r="AS129" s="74">
        <f t="shared" si="42"/>
        <v>12590479.2874</v>
      </c>
      <c r="AT129" s="74"/>
      <c r="AU129" s="81"/>
      <c r="AV129" s="81"/>
      <c r="AW129" s="81"/>
      <c r="AX129" s="81"/>
      <c r="AY129" s="82"/>
      <c r="AZ129" s="74"/>
      <c r="BA129" s="83"/>
      <c r="BC129" s="83"/>
      <c r="BD129" s="83"/>
      <c r="BH129" s="83"/>
      <c r="BI129" s="83"/>
      <c r="BJ129" s="83"/>
      <c r="BK129" s="83"/>
      <c r="BL129" s="83"/>
    </row>
    <row r="130" spans="1:64" x14ac:dyDescent="0.15">
      <c r="A130" s="28" t="s">
        <v>12</v>
      </c>
      <c r="B130" s="28">
        <v>1</v>
      </c>
      <c r="C130" s="56">
        <v>1</v>
      </c>
      <c r="D130" s="56">
        <v>0</v>
      </c>
      <c r="E130" s="56">
        <v>1</v>
      </c>
      <c r="F130" s="26">
        <v>10</v>
      </c>
      <c r="G130" s="69">
        <v>11</v>
      </c>
      <c r="H130" s="28">
        <v>104</v>
      </c>
      <c r="I130" s="21" t="s">
        <v>121</v>
      </c>
      <c r="J130" s="70"/>
      <c r="K130" s="69">
        <v>5317.7</v>
      </c>
      <c r="L130" s="85"/>
      <c r="M130" s="72"/>
      <c r="N130" s="69">
        <v>3501</v>
      </c>
      <c r="O130" s="73">
        <f t="shared" si="26"/>
        <v>0.65836733926321533</v>
      </c>
      <c r="P130" s="73">
        <f t="shared" si="27"/>
        <v>0</v>
      </c>
      <c r="Q130" s="74">
        <f t="shared" si="28"/>
        <v>0</v>
      </c>
      <c r="R130" s="74">
        <f t="shared" si="43"/>
        <v>0</v>
      </c>
      <c r="S130" s="69">
        <v>836</v>
      </c>
      <c r="T130" s="75">
        <f t="shared" si="29"/>
        <v>1050.3</v>
      </c>
      <c r="U130" s="33">
        <f t="shared" si="30"/>
        <v>6493.4</v>
      </c>
      <c r="V130" s="69">
        <v>2740124138.3299999</v>
      </c>
      <c r="W130" s="69">
        <v>39470</v>
      </c>
      <c r="X130" s="44">
        <f t="shared" si="31"/>
        <v>69422.960000000006</v>
      </c>
      <c r="Y130" s="76">
        <f t="shared" si="32"/>
        <v>0.37184200000000001</v>
      </c>
      <c r="Z130" s="69">
        <v>53682</v>
      </c>
      <c r="AA130" s="76">
        <f t="shared" si="33"/>
        <v>0.466194</v>
      </c>
      <c r="AB130" s="76">
        <f t="shared" si="34"/>
        <v>0.59985200000000005</v>
      </c>
      <c r="AC130" s="77">
        <f t="shared" si="35"/>
        <v>0.59985200000000005</v>
      </c>
      <c r="AD130" s="78">
        <f t="shared" si="44"/>
        <v>0.04</v>
      </c>
      <c r="AE130" s="79">
        <f t="shared" si="45"/>
        <v>0.63985200000000009</v>
      </c>
      <c r="AF130" s="69">
        <v>0</v>
      </c>
      <c r="AG130" s="69">
        <v>0</v>
      </c>
      <c r="AH130" s="33">
        <f t="shared" si="36"/>
        <v>0</v>
      </c>
      <c r="AI130" s="41">
        <f t="shared" si="37"/>
        <v>0</v>
      </c>
      <c r="AJ130" s="41">
        <f t="shared" si="38"/>
        <v>47884243</v>
      </c>
      <c r="AK130" s="41">
        <f t="shared" si="39"/>
        <v>47884243</v>
      </c>
      <c r="AL130" s="41">
        <f t="shared" si="46"/>
        <v>47884243</v>
      </c>
      <c r="AM130" s="74">
        <v>36209664</v>
      </c>
      <c r="AN130" s="41">
        <f t="shared" si="47"/>
        <v>11674579</v>
      </c>
      <c r="AO130" s="80" t="str">
        <f t="shared" si="48"/>
        <v>Yes</v>
      </c>
      <c r="AP130" s="74">
        <v>37983728</v>
      </c>
      <c r="AQ130" s="74">
        <f t="shared" si="40"/>
        <v>1244510.1214000001</v>
      </c>
      <c r="AR130" s="74">
        <f t="shared" si="41"/>
        <v>39228238.121399999</v>
      </c>
      <c r="AS130" s="74">
        <f t="shared" si="42"/>
        <v>39228238.121399999</v>
      </c>
      <c r="AT130" s="74"/>
      <c r="AU130" s="81"/>
      <c r="AV130" s="81"/>
      <c r="AW130" s="81"/>
      <c r="AX130" s="81"/>
      <c r="AY130" s="82"/>
      <c r="AZ130" s="74"/>
      <c r="BA130" s="83"/>
      <c r="BC130" s="83"/>
      <c r="BD130" s="83"/>
      <c r="BH130" s="83"/>
      <c r="BI130" s="83"/>
      <c r="BJ130" s="83"/>
      <c r="BK130" s="83"/>
      <c r="BL130" s="83"/>
    </row>
    <row r="131" spans="1:64" x14ac:dyDescent="0.15">
      <c r="A131" s="28" t="s">
        <v>10</v>
      </c>
      <c r="B131" s="28"/>
      <c r="C131" s="56"/>
      <c r="D131" s="56"/>
      <c r="E131" s="56"/>
      <c r="F131" s="26">
        <v>2</v>
      </c>
      <c r="G131" s="69">
        <v>141</v>
      </c>
      <c r="H131" s="28">
        <v>105</v>
      </c>
      <c r="I131" s="21" t="s">
        <v>122</v>
      </c>
      <c r="J131" s="70"/>
      <c r="K131" s="69">
        <v>1050.19</v>
      </c>
      <c r="L131" s="71"/>
      <c r="M131" s="72"/>
      <c r="N131" s="69">
        <v>181</v>
      </c>
      <c r="O131" s="73">
        <f t="shared" si="26"/>
        <v>0.17234976528056828</v>
      </c>
      <c r="P131" s="73">
        <f t="shared" si="27"/>
        <v>0</v>
      </c>
      <c r="Q131" s="74">
        <f t="shared" si="28"/>
        <v>0</v>
      </c>
      <c r="R131" s="74">
        <f t="shared" si="43"/>
        <v>0</v>
      </c>
      <c r="S131" s="69">
        <v>26</v>
      </c>
      <c r="T131" s="75">
        <f t="shared" si="29"/>
        <v>54.3</v>
      </c>
      <c r="U131" s="33">
        <f t="shared" si="30"/>
        <v>1108.3900000000001</v>
      </c>
      <c r="V131" s="69">
        <v>2283828484.6700001</v>
      </c>
      <c r="W131" s="69">
        <v>7432</v>
      </c>
      <c r="X131" s="44">
        <f t="shared" si="31"/>
        <v>307296.62</v>
      </c>
      <c r="Y131" s="76">
        <f t="shared" si="32"/>
        <v>1.6459360000000001</v>
      </c>
      <c r="Z131" s="69">
        <v>95175</v>
      </c>
      <c r="AA131" s="76">
        <f t="shared" si="33"/>
        <v>0.82653299999999996</v>
      </c>
      <c r="AB131" s="76">
        <f t="shared" si="34"/>
        <v>-0.400115</v>
      </c>
      <c r="AC131" s="77">
        <f t="shared" si="35"/>
        <v>0.01</v>
      </c>
      <c r="AD131" s="78">
        <f t="shared" si="44"/>
        <v>0</v>
      </c>
      <c r="AE131" s="79">
        <f t="shared" si="45"/>
        <v>0.01</v>
      </c>
      <c r="AF131" s="69">
        <v>1041</v>
      </c>
      <c r="AG131" s="69">
        <v>13</v>
      </c>
      <c r="AH131" s="33">
        <f t="shared" si="36"/>
        <v>100</v>
      </c>
      <c r="AI131" s="41">
        <f t="shared" si="37"/>
        <v>104100</v>
      </c>
      <c r="AJ131" s="41">
        <f t="shared" si="38"/>
        <v>127742</v>
      </c>
      <c r="AK131" s="41">
        <f t="shared" si="39"/>
        <v>231842</v>
      </c>
      <c r="AL131" s="41">
        <f t="shared" si="46"/>
        <v>231842</v>
      </c>
      <c r="AM131" s="74">
        <v>247462</v>
      </c>
      <c r="AN131" s="41">
        <f t="shared" si="47"/>
        <v>15620</v>
      </c>
      <c r="AO131" s="80" t="str">
        <f t="shared" si="48"/>
        <v>No</v>
      </c>
      <c r="AP131" s="74">
        <v>239884</v>
      </c>
      <c r="AQ131" s="74">
        <f t="shared" si="40"/>
        <v>1301.146</v>
      </c>
      <c r="AR131" s="74">
        <f t="shared" si="41"/>
        <v>238582.85399999999</v>
      </c>
      <c r="AS131" s="74">
        <f t="shared" si="42"/>
        <v>238582.85399999999</v>
      </c>
      <c r="AT131" s="74"/>
      <c r="AU131" s="81"/>
      <c r="AV131" s="81"/>
      <c r="AW131" s="81"/>
      <c r="AX131" s="81"/>
      <c r="AY131" s="82"/>
      <c r="AZ131" s="74"/>
      <c r="BA131" s="83"/>
      <c r="BC131" s="83"/>
      <c r="BD131" s="83"/>
      <c r="BH131" s="83"/>
      <c r="BI131" s="83"/>
      <c r="BJ131" s="83"/>
      <c r="BK131" s="83"/>
      <c r="BL131" s="83"/>
    </row>
    <row r="132" spans="1:64" x14ac:dyDescent="0.15">
      <c r="A132" s="28" t="s">
        <v>20</v>
      </c>
      <c r="B132" s="28"/>
      <c r="C132" s="56"/>
      <c r="D132" s="56"/>
      <c r="E132" s="56"/>
      <c r="F132" s="26">
        <v>2</v>
      </c>
      <c r="G132" s="69">
        <v>150</v>
      </c>
      <c r="H132" s="28">
        <v>106</v>
      </c>
      <c r="I132" s="21" t="s">
        <v>123</v>
      </c>
      <c r="J132" s="70"/>
      <c r="K132" s="69">
        <v>1170.93</v>
      </c>
      <c r="L132" s="71"/>
      <c r="M132" s="72"/>
      <c r="N132" s="69">
        <v>330</v>
      </c>
      <c r="O132" s="73">
        <f t="shared" si="26"/>
        <v>0.28182726550690473</v>
      </c>
      <c r="P132" s="73">
        <f t="shared" si="27"/>
        <v>0</v>
      </c>
      <c r="Q132" s="74">
        <f t="shared" si="28"/>
        <v>0</v>
      </c>
      <c r="R132" s="74">
        <f t="shared" si="43"/>
        <v>0</v>
      </c>
      <c r="S132" s="69">
        <v>68</v>
      </c>
      <c r="T132" s="75">
        <f t="shared" si="29"/>
        <v>99</v>
      </c>
      <c r="U132" s="33">
        <f t="shared" si="30"/>
        <v>1280.1300000000001</v>
      </c>
      <c r="V132" s="69">
        <v>3257697104.3299999</v>
      </c>
      <c r="W132" s="69">
        <v>10132</v>
      </c>
      <c r="X132" s="44">
        <f t="shared" si="31"/>
        <v>321525.57</v>
      </c>
      <c r="Y132" s="76">
        <f t="shared" si="32"/>
        <v>1.7221489999999999</v>
      </c>
      <c r="Z132" s="69">
        <v>74185</v>
      </c>
      <c r="AA132" s="76">
        <f t="shared" si="33"/>
        <v>0.64424899999999996</v>
      </c>
      <c r="AB132" s="76">
        <f t="shared" si="34"/>
        <v>-0.39877899999999999</v>
      </c>
      <c r="AC132" s="77">
        <f t="shared" si="35"/>
        <v>0.01</v>
      </c>
      <c r="AD132" s="78">
        <f t="shared" si="44"/>
        <v>0</v>
      </c>
      <c r="AE132" s="79">
        <f t="shared" si="45"/>
        <v>0.01</v>
      </c>
      <c r="AF132" s="69">
        <v>0</v>
      </c>
      <c r="AG132" s="69">
        <v>0</v>
      </c>
      <c r="AH132" s="33">
        <f t="shared" si="36"/>
        <v>0</v>
      </c>
      <c r="AI132" s="41">
        <f t="shared" si="37"/>
        <v>0</v>
      </c>
      <c r="AJ132" s="41">
        <f t="shared" si="38"/>
        <v>147535</v>
      </c>
      <c r="AK132" s="41">
        <f t="shared" si="39"/>
        <v>147535</v>
      </c>
      <c r="AL132" s="41">
        <f t="shared" si="46"/>
        <v>147535</v>
      </c>
      <c r="AM132" s="74">
        <v>122907</v>
      </c>
      <c r="AN132" s="41">
        <f t="shared" si="47"/>
        <v>24628</v>
      </c>
      <c r="AO132" s="80" t="str">
        <f t="shared" si="48"/>
        <v>Yes</v>
      </c>
      <c r="AP132" s="74">
        <v>127089</v>
      </c>
      <c r="AQ132" s="74">
        <f t="shared" si="40"/>
        <v>2625.3447999999999</v>
      </c>
      <c r="AR132" s="74">
        <f t="shared" si="41"/>
        <v>129714.34480000001</v>
      </c>
      <c r="AS132" s="74">
        <f t="shared" si="42"/>
        <v>129714.34480000001</v>
      </c>
      <c r="AT132" s="74"/>
      <c r="AU132" s="81"/>
      <c r="AV132" s="81"/>
      <c r="AW132" s="81"/>
      <c r="AX132" s="81"/>
      <c r="AY132" s="82"/>
      <c r="AZ132" s="74"/>
      <c r="BA132" s="83"/>
      <c r="BC132" s="83"/>
      <c r="BD132" s="83"/>
      <c r="BH132" s="83"/>
      <c r="BI132" s="83"/>
      <c r="BJ132" s="83"/>
      <c r="BK132" s="83"/>
      <c r="BL132" s="83"/>
    </row>
    <row r="133" spans="1:64" x14ac:dyDescent="0.15">
      <c r="A133" s="28" t="s">
        <v>16</v>
      </c>
      <c r="B133" s="28"/>
      <c r="C133" s="56"/>
      <c r="D133" s="56"/>
      <c r="E133" s="56"/>
      <c r="F133" s="26">
        <v>3</v>
      </c>
      <c r="G133" s="69">
        <v>127</v>
      </c>
      <c r="H133" s="28">
        <v>107</v>
      </c>
      <c r="I133" s="21" t="s">
        <v>124</v>
      </c>
      <c r="J133" s="70"/>
      <c r="K133" s="69">
        <v>2341.84</v>
      </c>
      <c r="L133" s="71"/>
      <c r="M133" s="72"/>
      <c r="N133" s="69">
        <v>265</v>
      </c>
      <c r="O133" s="73">
        <f t="shared" si="26"/>
        <v>0.11315888361288559</v>
      </c>
      <c r="P133" s="73">
        <f t="shared" si="27"/>
        <v>0</v>
      </c>
      <c r="Q133" s="74">
        <f t="shared" si="28"/>
        <v>0</v>
      </c>
      <c r="R133" s="74">
        <f t="shared" si="43"/>
        <v>0</v>
      </c>
      <c r="S133" s="69">
        <v>77</v>
      </c>
      <c r="T133" s="75">
        <f t="shared" si="29"/>
        <v>79.5</v>
      </c>
      <c r="U133" s="33">
        <f t="shared" si="30"/>
        <v>2432.8900000000003</v>
      </c>
      <c r="V133" s="69">
        <v>2928306085.3299999</v>
      </c>
      <c r="W133" s="69">
        <v>13997</v>
      </c>
      <c r="X133" s="44">
        <f t="shared" si="31"/>
        <v>209209.55</v>
      </c>
      <c r="Y133" s="76">
        <f t="shared" si="32"/>
        <v>1.1205639999999999</v>
      </c>
      <c r="Z133" s="69">
        <v>109538</v>
      </c>
      <c r="AA133" s="76">
        <f t="shared" si="33"/>
        <v>0.95126699999999997</v>
      </c>
      <c r="AB133" s="76">
        <f t="shared" si="34"/>
        <v>-6.9775000000000004E-2</v>
      </c>
      <c r="AC133" s="77">
        <f t="shared" si="35"/>
        <v>0.01</v>
      </c>
      <c r="AD133" s="78">
        <f t="shared" si="44"/>
        <v>0</v>
      </c>
      <c r="AE133" s="79">
        <f t="shared" si="45"/>
        <v>0.01</v>
      </c>
      <c r="AF133" s="69">
        <v>1103</v>
      </c>
      <c r="AG133" s="69">
        <v>6</v>
      </c>
      <c r="AH133" s="33">
        <f t="shared" si="36"/>
        <v>46.15</v>
      </c>
      <c r="AI133" s="41">
        <f t="shared" si="37"/>
        <v>50903</v>
      </c>
      <c r="AJ133" s="41">
        <f t="shared" si="38"/>
        <v>280391</v>
      </c>
      <c r="AK133" s="41">
        <f t="shared" si="39"/>
        <v>331294</v>
      </c>
      <c r="AL133" s="41">
        <f t="shared" si="46"/>
        <v>331294</v>
      </c>
      <c r="AM133" s="74">
        <v>1509226</v>
      </c>
      <c r="AN133" s="41">
        <f t="shared" si="47"/>
        <v>1177932</v>
      </c>
      <c r="AO133" s="80" t="str">
        <f t="shared" si="48"/>
        <v>No</v>
      </c>
      <c r="AP133" s="74">
        <v>1113620</v>
      </c>
      <c r="AQ133" s="74">
        <f t="shared" si="40"/>
        <v>98121.7356</v>
      </c>
      <c r="AR133" s="74">
        <f t="shared" si="41"/>
        <v>1015498.2644</v>
      </c>
      <c r="AS133" s="74">
        <f t="shared" si="42"/>
        <v>1015498.2644</v>
      </c>
      <c r="AT133" s="74"/>
      <c r="AU133" s="81"/>
      <c r="AV133" s="81"/>
      <c r="AW133" s="81"/>
      <c r="AX133" s="81"/>
      <c r="AY133" s="82"/>
      <c r="AZ133" s="74"/>
      <c r="BA133" s="83"/>
      <c r="BC133" s="83"/>
      <c r="BD133" s="83"/>
      <c r="BH133" s="83"/>
      <c r="BI133" s="83"/>
      <c r="BJ133" s="83"/>
      <c r="BK133" s="83"/>
      <c r="BL133" s="83"/>
    </row>
    <row r="134" spans="1:64" x14ac:dyDescent="0.15">
      <c r="A134" s="28" t="s">
        <v>10</v>
      </c>
      <c r="B134" s="28"/>
      <c r="C134" s="56"/>
      <c r="D134" s="56"/>
      <c r="E134" s="56"/>
      <c r="F134" s="26">
        <v>3</v>
      </c>
      <c r="G134" s="69">
        <v>118</v>
      </c>
      <c r="H134" s="28">
        <v>108</v>
      </c>
      <c r="I134" s="21" t="s">
        <v>125</v>
      </c>
      <c r="J134" s="70"/>
      <c r="K134" s="69">
        <v>1784.31</v>
      </c>
      <c r="L134" s="71"/>
      <c r="M134" s="72"/>
      <c r="N134" s="69">
        <v>241</v>
      </c>
      <c r="O134" s="73">
        <f t="shared" si="26"/>
        <v>0.13506621607231928</v>
      </c>
      <c r="P134" s="73">
        <f t="shared" si="27"/>
        <v>0</v>
      </c>
      <c r="Q134" s="74">
        <f t="shared" si="28"/>
        <v>0</v>
      </c>
      <c r="R134" s="74">
        <f t="shared" si="43"/>
        <v>0</v>
      </c>
      <c r="S134" s="69">
        <v>49</v>
      </c>
      <c r="T134" s="75">
        <f t="shared" si="29"/>
        <v>72.3</v>
      </c>
      <c r="U134" s="33">
        <f t="shared" si="30"/>
        <v>1863.9599999999998</v>
      </c>
      <c r="V134" s="69">
        <v>2181839421</v>
      </c>
      <c r="W134" s="69">
        <v>13035</v>
      </c>
      <c r="X134" s="44">
        <f t="shared" si="31"/>
        <v>167383.15</v>
      </c>
      <c r="Y134" s="76">
        <f t="shared" si="32"/>
        <v>0.89653499999999997</v>
      </c>
      <c r="Z134" s="69">
        <v>104316</v>
      </c>
      <c r="AA134" s="76">
        <f t="shared" si="33"/>
        <v>0.90591699999999997</v>
      </c>
      <c r="AB134" s="76">
        <f t="shared" si="34"/>
        <v>0.10065</v>
      </c>
      <c r="AC134" s="77">
        <f t="shared" si="35"/>
        <v>0.10065</v>
      </c>
      <c r="AD134" s="78">
        <f t="shared" si="44"/>
        <v>0</v>
      </c>
      <c r="AE134" s="79">
        <f t="shared" si="45"/>
        <v>0.10065</v>
      </c>
      <c r="AF134" s="69">
        <v>0</v>
      </c>
      <c r="AG134" s="69">
        <v>0</v>
      </c>
      <c r="AH134" s="33">
        <f t="shared" si="36"/>
        <v>0</v>
      </c>
      <c r="AI134" s="41">
        <f t="shared" si="37"/>
        <v>0</v>
      </c>
      <c r="AJ134" s="41">
        <f t="shared" si="38"/>
        <v>2162177</v>
      </c>
      <c r="AK134" s="41">
        <f t="shared" si="39"/>
        <v>2162177</v>
      </c>
      <c r="AL134" s="41">
        <f t="shared" si="46"/>
        <v>2162177</v>
      </c>
      <c r="AM134" s="74">
        <v>4528763</v>
      </c>
      <c r="AN134" s="41">
        <f t="shared" si="47"/>
        <v>2366586</v>
      </c>
      <c r="AO134" s="80" t="str">
        <f t="shared" si="48"/>
        <v>No</v>
      </c>
      <c r="AP134" s="74">
        <v>3874148</v>
      </c>
      <c r="AQ134" s="74">
        <f t="shared" si="40"/>
        <v>197136.61379999999</v>
      </c>
      <c r="AR134" s="74">
        <f t="shared" si="41"/>
        <v>3677011.3862000001</v>
      </c>
      <c r="AS134" s="74">
        <f t="shared" si="42"/>
        <v>3677011.3862000001</v>
      </c>
      <c r="AT134" s="74"/>
      <c r="AU134" s="81"/>
      <c r="AV134" s="81"/>
      <c r="AW134" s="81"/>
      <c r="AX134" s="81"/>
      <c r="AY134" s="82"/>
      <c r="AZ134" s="74"/>
      <c r="BA134" s="83"/>
      <c r="BC134" s="83"/>
      <c r="BD134" s="83"/>
      <c r="BH134" s="83"/>
      <c r="BI134" s="83"/>
      <c r="BJ134" s="83"/>
      <c r="BK134" s="83"/>
      <c r="BL134" s="83"/>
    </row>
    <row r="135" spans="1:64" x14ac:dyDescent="0.15">
      <c r="A135" s="28" t="s">
        <v>25</v>
      </c>
      <c r="B135" s="28"/>
      <c r="C135" s="56"/>
      <c r="D135" s="56"/>
      <c r="E135" s="56"/>
      <c r="F135" s="26">
        <v>9</v>
      </c>
      <c r="G135" s="69">
        <v>18</v>
      </c>
      <c r="H135" s="28">
        <v>109</v>
      </c>
      <c r="I135" s="21" t="s">
        <v>126</v>
      </c>
      <c r="J135" s="70"/>
      <c r="K135" s="69">
        <v>2150.4</v>
      </c>
      <c r="L135" s="85"/>
      <c r="M135" s="72"/>
      <c r="N135" s="69">
        <v>1196</v>
      </c>
      <c r="O135" s="73">
        <f t="shared" si="26"/>
        <v>0.55617559523809523</v>
      </c>
      <c r="P135" s="73">
        <f t="shared" si="27"/>
        <v>0</v>
      </c>
      <c r="Q135" s="74">
        <f t="shared" si="28"/>
        <v>0</v>
      </c>
      <c r="R135" s="74">
        <f t="shared" si="43"/>
        <v>0</v>
      </c>
      <c r="S135" s="69">
        <v>35</v>
      </c>
      <c r="T135" s="75">
        <f t="shared" si="29"/>
        <v>358.8</v>
      </c>
      <c r="U135" s="33">
        <f t="shared" si="30"/>
        <v>2514.4500000000003</v>
      </c>
      <c r="V135" s="69">
        <v>1403366056</v>
      </c>
      <c r="W135" s="69">
        <v>15093</v>
      </c>
      <c r="X135" s="44">
        <f t="shared" si="31"/>
        <v>92981.25</v>
      </c>
      <c r="Y135" s="76">
        <f t="shared" si="32"/>
        <v>0.49802400000000002</v>
      </c>
      <c r="Z135" s="69">
        <v>67409</v>
      </c>
      <c r="AA135" s="76">
        <f t="shared" si="33"/>
        <v>0.58540400000000004</v>
      </c>
      <c r="AB135" s="76">
        <f t="shared" si="34"/>
        <v>0.47576200000000002</v>
      </c>
      <c r="AC135" s="77">
        <f t="shared" si="35"/>
        <v>0.47576200000000002</v>
      </c>
      <c r="AD135" s="78">
        <f t="shared" si="44"/>
        <v>0.03</v>
      </c>
      <c r="AE135" s="79">
        <f t="shared" si="45"/>
        <v>0.50576200000000004</v>
      </c>
      <c r="AF135" s="69">
        <v>0</v>
      </c>
      <c r="AG135" s="69">
        <v>0</v>
      </c>
      <c r="AH135" s="33">
        <f t="shared" si="36"/>
        <v>0</v>
      </c>
      <c r="AI135" s="41">
        <f t="shared" si="37"/>
        <v>0</v>
      </c>
      <c r="AJ135" s="41">
        <f t="shared" si="38"/>
        <v>14656495</v>
      </c>
      <c r="AK135" s="41">
        <f t="shared" si="39"/>
        <v>14656495</v>
      </c>
      <c r="AL135" s="41">
        <f t="shared" si="46"/>
        <v>14656495</v>
      </c>
      <c r="AM135" s="74">
        <v>15364444</v>
      </c>
      <c r="AN135" s="41">
        <f t="shared" si="47"/>
        <v>707949</v>
      </c>
      <c r="AO135" s="80" t="str">
        <f t="shared" si="48"/>
        <v>No</v>
      </c>
      <c r="AP135" s="74">
        <v>15049019</v>
      </c>
      <c r="AQ135" s="74">
        <f t="shared" si="40"/>
        <v>58972.151700000002</v>
      </c>
      <c r="AR135" s="74">
        <f t="shared" si="41"/>
        <v>14990046.848300001</v>
      </c>
      <c r="AS135" s="74">
        <f t="shared" si="42"/>
        <v>14990046.848300001</v>
      </c>
      <c r="AT135" s="74"/>
      <c r="AU135" s="81"/>
      <c r="AV135" s="81"/>
      <c r="AW135" s="81"/>
      <c r="AX135" s="81"/>
      <c r="AY135" s="82"/>
      <c r="AZ135" s="74"/>
      <c r="BA135" s="83"/>
      <c r="BC135" s="83"/>
      <c r="BD135" s="83"/>
      <c r="BH135" s="83"/>
      <c r="BI135" s="83"/>
      <c r="BJ135" s="83"/>
      <c r="BK135" s="83"/>
      <c r="BL135" s="83"/>
    </row>
    <row r="136" spans="1:64" x14ac:dyDescent="0.15">
      <c r="A136" s="28" t="s">
        <v>38</v>
      </c>
      <c r="B136" s="28"/>
      <c r="C136" s="56"/>
      <c r="D136" s="56"/>
      <c r="E136" s="56"/>
      <c r="F136" s="26">
        <v>8</v>
      </c>
      <c r="G136" s="69">
        <v>44</v>
      </c>
      <c r="H136" s="28">
        <v>110</v>
      </c>
      <c r="I136" s="21" t="s">
        <v>127</v>
      </c>
      <c r="J136" s="70"/>
      <c r="K136" s="69">
        <v>2304.65</v>
      </c>
      <c r="L136" s="85"/>
      <c r="M136" s="72"/>
      <c r="N136" s="69">
        <v>850</v>
      </c>
      <c r="O136" s="73">
        <f t="shared" si="26"/>
        <v>0.36881956045386499</v>
      </c>
      <c r="P136" s="73">
        <f t="shared" si="27"/>
        <v>0</v>
      </c>
      <c r="Q136" s="74">
        <f t="shared" si="28"/>
        <v>0</v>
      </c>
      <c r="R136" s="74">
        <f t="shared" si="43"/>
        <v>0</v>
      </c>
      <c r="S136" s="69">
        <v>155</v>
      </c>
      <c r="T136" s="75">
        <f t="shared" si="29"/>
        <v>255</v>
      </c>
      <c r="U136" s="33">
        <f t="shared" si="30"/>
        <v>2582.9</v>
      </c>
      <c r="V136" s="69">
        <v>1974807350.6700001</v>
      </c>
      <c r="W136" s="69">
        <v>17705</v>
      </c>
      <c r="X136" s="44">
        <f t="shared" si="31"/>
        <v>111539.53</v>
      </c>
      <c r="Y136" s="76">
        <f t="shared" si="32"/>
        <v>0.59742600000000001</v>
      </c>
      <c r="Z136" s="69">
        <v>62459</v>
      </c>
      <c r="AA136" s="76">
        <f t="shared" si="33"/>
        <v>0.54241600000000001</v>
      </c>
      <c r="AB136" s="76">
        <f t="shared" si="34"/>
        <v>0.41907699999999998</v>
      </c>
      <c r="AC136" s="77">
        <f t="shared" si="35"/>
        <v>0.41907699999999998</v>
      </c>
      <c r="AD136" s="78">
        <f t="shared" si="44"/>
        <v>0</v>
      </c>
      <c r="AE136" s="79">
        <f t="shared" si="45"/>
        <v>0.41907699999999998</v>
      </c>
      <c r="AF136" s="69">
        <v>0</v>
      </c>
      <c r="AG136" s="69">
        <v>0</v>
      </c>
      <c r="AH136" s="33">
        <f t="shared" si="36"/>
        <v>0</v>
      </c>
      <c r="AI136" s="41">
        <f t="shared" si="37"/>
        <v>0</v>
      </c>
      <c r="AJ136" s="41">
        <f t="shared" si="38"/>
        <v>12475052</v>
      </c>
      <c r="AK136" s="41">
        <f t="shared" si="39"/>
        <v>12475052</v>
      </c>
      <c r="AL136" s="41">
        <f t="shared" si="46"/>
        <v>12475052</v>
      </c>
      <c r="AM136" s="74">
        <v>10272197</v>
      </c>
      <c r="AN136" s="41">
        <f t="shared" si="47"/>
        <v>2202855</v>
      </c>
      <c r="AO136" s="80" t="str">
        <f t="shared" si="48"/>
        <v>Yes</v>
      </c>
      <c r="AP136" s="74">
        <v>10577242</v>
      </c>
      <c r="AQ136" s="74">
        <f t="shared" si="40"/>
        <v>234824.34299999999</v>
      </c>
      <c r="AR136" s="74">
        <f t="shared" si="41"/>
        <v>10812066.343</v>
      </c>
      <c r="AS136" s="74">
        <f t="shared" si="42"/>
        <v>10812066.343</v>
      </c>
      <c r="AT136" s="74"/>
      <c r="AU136" s="81"/>
      <c r="AV136" s="81"/>
      <c r="AW136" s="81"/>
      <c r="AX136" s="81"/>
      <c r="AY136" s="82"/>
      <c r="AZ136" s="74"/>
      <c r="BA136" s="83"/>
      <c r="BC136" s="83"/>
      <c r="BD136" s="83"/>
      <c r="BH136" s="83"/>
      <c r="BI136" s="83"/>
      <c r="BJ136" s="83"/>
      <c r="BK136" s="83"/>
      <c r="BL136" s="83"/>
    </row>
    <row r="137" spans="1:64" x14ac:dyDescent="0.15">
      <c r="A137" s="28" t="s">
        <v>38</v>
      </c>
      <c r="B137" s="28"/>
      <c r="C137" s="56"/>
      <c r="D137" s="56"/>
      <c r="E137" s="56"/>
      <c r="F137" s="26">
        <v>8</v>
      </c>
      <c r="G137" s="69">
        <v>19</v>
      </c>
      <c r="H137" s="28">
        <v>111</v>
      </c>
      <c r="I137" s="21" t="s">
        <v>128</v>
      </c>
      <c r="J137" s="70"/>
      <c r="K137" s="69">
        <v>1495.6</v>
      </c>
      <c r="L137" s="85"/>
      <c r="M137" s="72"/>
      <c r="N137" s="69">
        <v>628</v>
      </c>
      <c r="O137" s="73">
        <f t="shared" si="26"/>
        <v>0.41989836854774004</v>
      </c>
      <c r="P137" s="73">
        <f t="shared" si="27"/>
        <v>0</v>
      </c>
      <c r="Q137" s="74">
        <f t="shared" si="28"/>
        <v>0</v>
      </c>
      <c r="R137" s="74">
        <f t="shared" si="43"/>
        <v>0</v>
      </c>
      <c r="S137" s="69">
        <v>20</v>
      </c>
      <c r="T137" s="75">
        <f t="shared" si="29"/>
        <v>188.4</v>
      </c>
      <c r="U137" s="33">
        <f t="shared" si="30"/>
        <v>1687</v>
      </c>
      <c r="V137" s="69">
        <v>1105032570.3299999</v>
      </c>
      <c r="W137" s="69">
        <v>11718</v>
      </c>
      <c r="X137" s="44">
        <f t="shared" si="31"/>
        <v>94302.15</v>
      </c>
      <c r="Y137" s="76">
        <f t="shared" si="32"/>
        <v>0.50509899999999996</v>
      </c>
      <c r="Z137" s="69">
        <v>73430</v>
      </c>
      <c r="AA137" s="76">
        <f t="shared" si="33"/>
        <v>0.63769200000000004</v>
      </c>
      <c r="AB137" s="76">
        <f t="shared" si="34"/>
        <v>0.455123</v>
      </c>
      <c r="AC137" s="77">
        <f t="shared" si="35"/>
        <v>0.455123</v>
      </c>
      <c r="AD137" s="78">
        <f t="shared" si="44"/>
        <v>0.03</v>
      </c>
      <c r="AE137" s="79">
        <f t="shared" si="45"/>
        <v>0.48512299999999997</v>
      </c>
      <c r="AF137" s="69">
        <v>0</v>
      </c>
      <c r="AG137" s="69">
        <v>0</v>
      </c>
      <c r="AH137" s="33">
        <f t="shared" si="36"/>
        <v>0</v>
      </c>
      <c r="AI137" s="41">
        <f t="shared" si="37"/>
        <v>0</v>
      </c>
      <c r="AJ137" s="41">
        <f t="shared" si="38"/>
        <v>9432089</v>
      </c>
      <c r="AK137" s="41">
        <f t="shared" si="39"/>
        <v>9432089</v>
      </c>
      <c r="AL137" s="41">
        <f t="shared" si="46"/>
        <v>9432089</v>
      </c>
      <c r="AM137" s="74">
        <v>9761632</v>
      </c>
      <c r="AN137" s="41">
        <f t="shared" si="47"/>
        <v>329543</v>
      </c>
      <c r="AO137" s="80" t="str">
        <f t="shared" si="48"/>
        <v>No</v>
      </c>
      <c r="AP137" s="74">
        <v>9829572</v>
      </c>
      <c r="AQ137" s="74">
        <f t="shared" si="40"/>
        <v>27450.9319</v>
      </c>
      <c r="AR137" s="74">
        <f t="shared" si="41"/>
        <v>9802121.0680999998</v>
      </c>
      <c r="AS137" s="74">
        <f t="shared" si="42"/>
        <v>9802121.0680999998</v>
      </c>
      <c r="AT137" s="74"/>
      <c r="AU137" s="81"/>
      <c r="AV137" s="81"/>
      <c r="AW137" s="81"/>
      <c r="AX137" s="81"/>
      <c r="AY137" s="82"/>
      <c r="AZ137" s="74"/>
      <c r="BA137" s="83"/>
      <c r="BC137" s="83"/>
      <c r="BD137" s="83"/>
      <c r="BH137" s="83"/>
      <c r="BI137" s="83"/>
      <c r="BJ137" s="83"/>
      <c r="BK137" s="83"/>
      <c r="BL137" s="83"/>
    </row>
    <row r="138" spans="1:64" x14ac:dyDescent="0.15">
      <c r="A138" s="28" t="s">
        <v>10</v>
      </c>
      <c r="B138" s="28"/>
      <c r="C138" s="56"/>
      <c r="D138" s="56"/>
      <c r="E138" s="56"/>
      <c r="F138" s="26">
        <v>8</v>
      </c>
      <c r="G138" s="69">
        <v>112</v>
      </c>
      <c r="H138" s="28">
        <v>112</v>
      </c>
      <c r="I138" s="21" t="s">
        <v>129</v>
      </c>
      <c r="J138" s="70"/>
      <c r="K138" s="69">
        <v>580.24</v>
      </c>
      <c r="L138" s="71"/>
      <c r="M138" s="72"/>
      <c r="N138" s="69">
        <v>108</v>
      </c>
      <c r="O138" s="73">
        <f t="shared" si="26"/>
        <v>0.18612987729215497</v>
      </c>
      <c r="P138" s="73">
        <f t="shared" si="27"/>
        <v>0</v>
      </c>
      <c r="Q138" s="74">
        <f t="shared" si="28"/>
        <v>0</v>
      </c>
      <c r="R138" s="74">
        <f t="shared" si="43"/>
        <v>0</v>
      </c>
      <c r="S138" s="69">
        <v>0</v>
      </c>
      <c r="T138" s="75">
        <f t="shared" si="29"/>
        <v>32.4</v>
      </c>
      <c r="U138" s="33">
        <f t="shared" si="30"/>
        <v>612.64</v>
      </c>
      <c r="V138" s="69">
        <v>524050191.32999998</v>
      </c>
      <c r="W138" s="69">
        <v>4167</v>
      </c>
      <c r="X138" s="44">
        <f t="shared" si="31"/>
        <v>125761.98</v>
      </c>
      <c r="Y138" s="76">
        <f t="shared" si="32"/>
        <v>0.67360399999999998</v>
      </c>
      <c r="Z138" s="69">
        <v>84457</v>
      </c>
      <c r="AA138" s="76">
        <f t="shared" si="33"/>
        <v>0.73345499999999997</v>
      </c>
      <c r="AB138" s="76">
        <f t="shared" si="34"/>
        <v>0.30844100000000002</v>
      </c>
      <c r="AC138" s="77">
        <f t="shared" si="35"/>
        <v>0.30844100000000002</v>
      </c>
      <c r="AD138" s="78">
        <f t="shared" si="44"/>
        <v>0</v>
      </c>
      <c r="AE138" s="79">
        <f t="shared" si="45"/>
        <v>0.30844100000000002</v>
      </c>
      <c r="AF138" s="69">
        <v>0</v>
      </c>
      <c r="AG138" s="69">
        <v>0</v>
      </c>
      <c r="AH138" s="33">
        <f t="shared" si="36"/>
        <v>0</v>
      </c>
      <c r="AI138" s="41">
        <f t="shared" si="37"/>
        <v>0</v>
      </c>
      <c r="AJ138" s="41">
        <f t="shared" si="38"/>
        <v>2177802</v>
      </c>
      <c r="AK138" s="41">
        <f t="shared" si="39"/>
        <v>2177802</v>
      </c>
      <c r="AL138" s="41">
        <f t="shared" si="46"/>
        <v>2177802</v>
      </c>
      <c r="AM138" s="74">
        <v>3073015</v>
      </c>
      <c r="AN138" s="41">
        <f t="shared" si="47"/>
        <v>895213</v>
      </c>
      <c r="AO138" s="80" t="str">
        <f t="shared" si="48"/>
        <v>No</v>
      </c>
      <c r="AP138" s="74">
        <v>2745558</v>
      </c>
      <c r="AQ138" s="74">
        <f t="shared" si="40"/>
        <v>74571.242899999997</v>
      </c>
      <c r="AR138" s="74">
        <f t="shared" si="41"/>
        <v>2670986.7571</v>
      </c>
      <c r="AS138" s="74">
        <f t="shared" si="42"/>
        <v>2670986.7571</v>
      </c>
      <c r="AT138" s="74"/>
      <c r="AU138" s="81"/>
      <c r="AV138" s="81"/>
      <c r="AW138" s="81"/>
      <c r="AX138" s="81"/>
      <c r="AY138" s="82"/>
      <c r="AZ138" s="74"/>
      <c r="BA138" s="83"/>
      <c r="BC138" s="83"/>
      <c r="BD138" s="83"/>
      <c r="BH138" s="83"/>
      <c r="BI138" s="83"/>
      <c r="BJ138" s="83"/>
      <c r="BK138" s="83"/>
      <c r="BL138" s="83"/>
    </row>
    <row r="139" spans="1:64" x14ac:dyDescent="0.15">
      <c r="A139" s="28" t="s">
        <v>14</v>
      </c>
      <c r="B139" s="28"/>
      <c r="C139" s="56"/>
      <c r="D139" s="56"/>
      <c r="E139" s="56"/>
      <c r="F139" s="26">
        <v>6</v>
      </c>
      <c r="G139" s="69">
        <v>89</v>
      </c>
      <c r="H139" s="28">
        <v>113</v>
      </c>
      <c r="I139" s="21" t="s">
        <v>130</v>
      </c>
      <c r="J139" s="70"/>
      <c r="K139" s="69">
        <v>1336.4</v>
      </c>
      <c r="L139" s="71"/>
      <c r="M139" s="72"/>
      <c r="N139" s="69">
        <v>300</v>
      </c>
      <c r="O139" s="73">
        <f t="shared" si="26"/>
        <v>0.22448368751870695</v>
      </c>
      <c r="P139" s="73">
        <f t="shared" si="27"/>
        <v>0</v>
      </c>
      <c r="Q139" s="74">
        <f t="shared" si="28"/>
        <v>0</v>
      </c>
      <c r="R139" s="74">
        <f t="shared" si="43"/>
        <v>0</v>
      </c>
      <c r="S139" s="69">
        <v>31</v>
      </c>
      <c r="T139" s="75">
        <f t="shared" si="29"/>
        <v>90</v>
      </c>
      <c r="U139" s="33">
        <f t="shared" si="30"/>
        <v>1431.0500000000002</v>
      </c>
      <c r="V139" s="69">
        <v>1208677884.3299999</v>
      </c>
      <c r="W139" s="69">
        <v>9360</v>
      </c>
      <c r="X139" s="44">
        <f t="shared" si="31"/>
        <v>129132.25</v>
      </c>
      <c r="Y139" s="76">
        <f t="shared" si="32"/>
        <v>0.69165600000000005</v>
      </c>
      <c r="Z139" s="69">
        <v>88433</v>
      </c>
      <c r="AA139" s="76">
        <f t="shared" si="33"/>
        <v>0.767984</v>
      </c>
      <c r="AB139" s="76">
        <f t="shared" si="34"/>
        <v>0.28544599999999998</v>
      </c>
      <c r="AC139" s="77">
        <f t="shared" si="35"/>
        <v>0.28544599999999998</v>
      </c>
      <c r="AD139" s="78">
        <f t="shared" si="44"/>
        <v>0</v>
      </c>
      <c r="AE139" s="79">
        <f t="shared" si="45"/>
        <v>0.28544599999999998</v>
      </c>
      <c r="AF139" s="69">
        <v>0</v>
      </c>
      <c r="AG139" s="69">
        <v>0</v>
      </c>
      <c r="AH139" s="33">
        <f t="shared" si="36"/>
        <v>0</v>
      </c>
      <c r="AI139" s="41">
        <f t="shared" si="37"/>
        <v>0</v>
      </c>
      <c r="AJ139" s="41">
        <f t="shared" si="38"/>
        <v>4707818</v>
      </c>
      <c r="AK139" s="41">
        <f t="shared" si="39"/>
        <v>4707818</v>
      </c>
      <c r="AL139" s="41">
        <f t="shared" si="46"/>
        <v>4707818</v>
      </c>
      <c r="AM139" s="74">
        <v>4363751</v>
      </c>
      <c r="AN139" s="41">
        <f t="shared" si="47"/>
        <v>344067</v>
      </c>
      <c r="AO139" s="80" t="str">
        <f t="shared" si="48"/>
        <v>Yes</v>
      </c>
      <c r="AP139" s="74">
        <v>4456627</v>
      </c>
      <c r="AQ139" s="74">
        <f t="shared" si="40"/>
        <v>36677.542200000004</v>
      </c>
      <c r="AR139" s="74">
        <f t="shared" si="41"/>
        <v>4493304.5422</v>
      </c>
      <c r="AS139" s="74">
        <f t="shared" si="42"/>
        <v>4493304.5422</v>
      </c>
      <c r="AT139" s="74"/>
      <c r="AU139" s="81"/>
      <c r="AV139" s="81"/>
      <c r="AW139" s="81"/>
      <c r="AX139" s="81"/>
      <c r="AY139" s="82"/>
      <c r="AZ139" s="74"/>
      <c r="BA139" s="83"/>
      <c r="BC139" s="83"/>
      <c r="BD139" s="83"/>
      <c r="BH139" s="83"/>
      <c r="BI139" s="83"/>
      <c r="BJ139" s="83"/>
      <c r="BK139" s="83"/>
      <c r="BL139" s="83"/>
    </row>
    <row r="140" spans="1:64" x14ac:dyDescent="0.15">
      <c r="A140" s="28" t="s">
        <v>14</v>
      </c>
      <c r="B140" s="28"/>
      <c r="C140" s="56"/>
      <c r="D140" s="56"/>
      <c r="E140" s="56"/>
      <c r="F140" s="26">
        <v>7</v>
      </c>
      <c r="G140" s="69">
        <v>55</v>
      </c>
      <c r="H140" s="28">
        <v>114</v>
      </c>
      <c r="I140" s="21" t="s">
        <v>131</v>
      </c>
      <c r="J140" s="70"/>
      <c r="K140" s="69">
        <v>646.74</v>
      </c>
      <c r="L140" s="71"/>
      <c r="M140" s="72"/>
      <c r="N140" s="69">
        <v>194</v>
      </c>
      <c r="O140" s="73">
        <f t="shared" si="26"/>
        <v>0.29996598323901413</v>
      </c>
      <c r="P140" s="73">
        <f t="shared" si="27"/>
        <v>0</v>
      </c>
      <c r="Q140" s="74">
        <f t="shared" si="28"/>
        <v>0</v>
      </c>
      <c r="R140" s="74">
        <f t="shared" si="43"/>
        <v>0</v>
      </c>
      <c r="S140" s="69">
        <v>15</v>
      </c>
      <c r="T140" s="75">
        <f t="shared" si="29"/>
        <v>58.2</v>
      </c>
      <c r="U140" s="33">
        <f t="shared" si="30"/>
        <v>707.19</v>
      </c>
      <c r="V140" s="69">
        <v>611334504.66999996</v>
      </c>
      <c r="W140" s="69">
        <v>4666</v>
      </c>
      <c r="X140" s="44">
        <f t="shared" si="31"/>
        <v>131018.97</v>
      </c>
      <c r="Y140" s="76">
        <f t="shared" si="32"/>
        <v>0.70176099999999997</v>
      </c>
      <c r="Z140" s="69">
        <v>74083</v>
      </c>
      <c r="AA140" s="76">
        <f t="shared" si="33"/>
        <v>0.64336300000000002</v>
      </c>
      <c r="AB140" s="76">
        <f t="shared" si="34"/>
        <v>0.31575799999999998</v>
      </c>
      <c r="AC140" s="77">
        <f t="shared" si="35"/>
        <v>0.31575799999999998</v>
      </c>
      <c r="AD140" s="78">
        <f t="shared" si="44"/>
        <v>0</v>
      </c>
      <c r="AE140" s="79">
        <f t="shared" si="45"/>
        <v>0.31575799999999998</v>
      </c>
      <c r="AF140" s="69">
        <v>0</v>
      </c>
      <c r="AG140" s="69">
        <v>0</v>
      </c>
      <c r="AH140" s="33">
        <f t="shared" si="36"/>
        <v>0</v>
      </c>
      <c r="AI140" s="41">
        <f t="shared" si="37"/>
        <v>0</v>
      </c>
      <c r="AJ140" s="41">
        <f t="shared" si="38"/>
        <v>2573543</v>
      </c>
      <c r="AK140" s="41">
        <f t="shared" si="39"/>
        <v>2573543</v>
      </c>
      <c r="AL140" s="41">
        <f t="shared" si="46"/>
        <v>2573543</v>
      </c>
      <c r="AM140" s="74">
        <v>3012017</v>
      </c>
      <c r="AN140" s="41">
        <f t="shared" si="47"/>
        <v>438474</v>
      </c>
      <c r="AO140" s="80" t="str">
        <f t="shared" si="48"/>
        <v>No</v>
      </c>
      <c r="AP140" s="74">
        <v>2989021</v>
      </c>
      <c r="AQ140" s="74">
        <f t="shared" si="40"/>
        <v>36524.8842</v>
      </c>
      <c r="AR140" s="74">
        <f t="shared" si="41"/>
        <v>2952496.1157999998</v>
      </c>
      <c r="AS140" s="74">
        <f t="shared" si="42"/>
        <v>2952496.1157999998</v>
      </c>
      <c r="AT140" s="74"/>
      <c r="AU140" s="81"/>
      <c r="AV140" s="81"/>
      <c r="AW140" s="81"/>
      <c r="AX140" s="81"/>
      <c r="AY140" s="82"/>
      <c r="AZ140" s="74"/>
      <c r="BA140" s="83"/>
      <c r="BC140" s="83"/>
      <c r="BD140" s="83"/>
      <c r="BH140" s="83"/>
      <c r="BI140" s="83"/>
      <c r="BJ140" s="83"/>
      <c r="BK140" s="83"/>
      <c r="BL140" s="83"/>
    </row>
    <row r="141" spans="1:64" x14ac:dyDescent="0.15">
      <c r="A141" s="28" t="s">
        <v>14</v>
      </c>
      <c r="B141" s="28"/>
      <c r="C141" s="56"/>
      <c r="D141" s="56"/>
      <c r="E141" s="56"/>
      <c r="F141" s="26">
        <v>6</v>
      </c>
      <c r="G141" s="69">
        <v>65</v>
      </c>
      <c r="H141" s="28">
        <v>115</v>
      </c>
      <c r="I141" s="21" t="s">
        <v>132</v>
      </c>
      <c r="J141" s="70"/>
      <c r="K141" s="69">
        <v>1348.47</v>
      </c>
      <c r="L141" s="71"/>
      <c r="M141" s="72"/>
      <c r="N141" s="69">
        <v>287</v>
      </c>
      <c r="O141" s="73">
        <f t="shared" si="26"/>
        <v>0.21283380423739498</v>
      </c>
      <c r="P141" s="73">
        <f t="shared" si="27"/>
        <v>0</v>
      </c>
      <c r="Q141" s="74">
        <f t="shared" si="28"/>
        <v>0</v>
      </c>
      <c r="R141" s="74">
        <f t="shared" si="43"/>
        <v>0</v>
      </c>
      <c r="S141" s="69">
        <v>14</v>
      </c>
      <c r="T141" s="75">
        <f t="shared" si="29"/>
        <v>86.1</v>
      </c>
      <c r="U141" s="33">
        <f t="shared" si="30"/>
        <v>1436.6699999999998</v>
      </c>
      <c r="V141" s="69">
        <v>1235437377.6700001</v>
      </c>
      <c r="W141" s="69">
        <v>9797</v>
      </c>
      <c r="X141" s="44">
        <f t="shared" si="31"/>
        <v>126103.64</v>
      </c>
      <c r="Y141" s="76">
        <f t="shared" si="32"/>
        <v>0.67543399999999998</v>
      </c>
      <c r="Z141" s="69">
        <v>102617</v>
      </c>
      <c r="AA141" s="76">
        <f t="shared" si="33"/>
        <v>0.89116200000000001</v>
      </c>
      <c r="AB141" s="76">
        <f t="shared" si="34"/>
        <v>0.25984800000000002</v>
      </c>
      <c r="AC141" s="77">
        <f t="shared" si="35"/>
        <v>0.25984800000000002</v>
      </c>
      <c r="AD141" s="78">
        <f t="shared" si="44"/>
        <v>0</v>
      </c>
      <c r="AE141" s="79">
        <f t="shared" si="45"/>
        <v>0.25984800000000002</v>
      </c>
      <c r="AF141" s="69">
        <v>1337</v>
      </c>
      <c r="AG141" s="69">
        <v>13</v>
      </c>
      <c r="AH141" s="33">
        <f t="shared" si="36"/>
        <v>100</v>
      </c>
      <c r="AI141" s="41">
        <f t="shared" si="37"/>
        <v>133700</v>
      </c>
      <c r="AJ141" s="41">
        <f t="shared" si="38"/>
        <v>4302465</v>
      </c>
      <c r="AK141" s="41">
        <f t="shared" si="39"/>
        <v>4436165</v>
      </c>
      <c r="AL141" s="41">
        <f t="shared" si="46"/>
        <v>4436165</v>
      </c>
      <c r="AM141" s="74">
        <v>5297609</v>
      </c>
      <c r="AN141" s="41">
        <f t="shared" si="47"/>
        <v>861444</v>
      </c>
      <c r="AO141" s="80" t="str">
        <f t="shared" si="48"/>
        <v>No</v>
      </c>
      <c r="AP141" s="74">
        <v>4933881</v>
      </c>
      <c r="AQ141" s="74">
        <f t="shared" si="40"/>
        <v>71758.285199999998</v>
      </c>
      <c r="AR141" s="74">
        <f t="shared" si="41"/>
        <v>4862122.7148000002</v>
      </c>
      <c r="AS141" s="74">
        <f t="shared" si="42"/>
        <v>4862122.7148000002</v>
      </c>
      <c r="AT141" s="74"/>
      <c r="AU141" s="81"/>
      <c r="AV141" s="81"/>
      <c r="AW141" s="81"/>
      <c r="AX141" s="81"/>
      <c r="AY141" s="82"/>
      <c r="AZ141" s="74"/>
      <c r="BA141" s="83"/>
      <c r="BC141" s="83"/>
      <c r="BD141" s="83"/>
      <c r="BH141" s="83"/>
      <c r="BI141" s="83"/>
      <c r="BJ141" s="83"/>
      <c r="BK141" s="83"/>
      <c r="BL141" s="83"/>
    </row>
    <row r="142" spans="1:64" x14ac:dyDescent="0.15">
      <c r="A142" s="28" t="s">
        <v>25</v>
      </c>
      <c r="B142" s="84"/>
      <c r="C142" s="56">
        <v>1</v>
      </c>
      <c r="D142" s="56">
        <v>1</v>
      </c>
      <c r="E142" s="56"/>
      <c r="F142" s="26">
        <v>10</v>
      </c>
      <c r="G142" s="69">
        <v>34</v>
      </c>
      <c r="H142" s="28">
        <v>116</v>
      </c>
      <c r="I142" s="21" t="s">
        <v>133</v>
      </c>
      <c r="J142" s="70"/>
      <c r="K142" s="69">
        <v>1139.1400000000001</v>
      </c>
      <c r="L142" s="85"/>
      <c r="M142" s="72"/>
      <c r="N142" s="69">
        <v>614</v>
      </c>
      <c r="O142" s="73">
        <f t="shared" si="26"/>
        <v>0.53900310760749337</v>
      </c>
      <c r="P142" s="73">
        <f t="shared" si="27"/>
        <v>0</v>
      </c>
      <c r="Q142" s="74">
        <f t="shared" si="28"/>
        <v>0</v>
      </c>
      <c r="R142" s="74">
        <f t="shared" si="43"/>
        <v>0</v>
      </c>
      <c r="S142" s="69">
        <v>47</v>
      </c>
      <c r="T142" s="75">
        <f t="shared" si="29"/>
        <v>184.2</v>
      </c>
      <c r="U142" s="33">
        <f t="shared" si="30"/>
        <v>1330.39</v>
      </c>
      <c r="V142" s="69">
        <v>949510603.33000004</v>
      </c>
      <c r="W142" s="69">
        <v>9357</v>
      </c>
      <c r="X142" s="44">
        <f t="shared" si="31"/>
        <v>101475.96</v>
      </c>
      <c r="Y142" s="76">
        <f t="shared" si="32"/>
        <v>0.54352400000000001</v>
      </c>
      <c r="Z142" s="69">
        <v>58416</v>
      </c>
      <c r="AA142" s="76">
        <f t="shared" si="33"/>
        <v>0.50730500000000001</v>
      </c>
      <c r="AB142" s="76">
        <f t="shared" si="34"/>
        <v>0.46734199999999998</v>
      </c>
      <c r="AC142" s="77">
        <f t="shared" si="35"/>
        <v>0.46734199999999998</v>
      </c>
      <c r="AD142" s="78">
        <f t="shared" si="44"/>
        <v>0</v>
      </c>
      <c r="AE142" s="79">
        <f t="shared" si="45"/>
        <v>0.46734199999999998</v>
      </c>
      <c r="AF142" s="69">
        <v>0</v>
      </c>
      <c r="AG142" s="69">
        <v>0</v>
      </c>
      <c r="AH142" s="33">
        <f t="shared" si="36"/>
        <v>0</v>
      </c>
      <c r="AI142" s="41">
        <f t="shared" si="37"/>
        <v>0</v>
      </c>
      <c r="AJ142" s="41">
        <f t="shared" si="38"/>
        <v>7165636</v>
      </c>
      <c r="AK142" s="41">
        <f t="shared" si="39"/>
        <v>7165636</v>
      </c>
      <c r="AL142" s="41">
        <f t="shared" si="46"/>
        <v>8340282</v>
      </c>
      <c r="AM142" s="74">
        <v>8340282</v>
      </c>
      <c r="AN142" s="41">
        <f t="shared" si="47"/>
        <v>1174646</v>
      </c>
      <c r="AO142" s="80" t="str">
        <f t="shared" si="48"/>
        <v>No</v>
      </c>
      <c r="AP142" s="74">
        <v>8340282</v>
      </c>
      <c r="AQ142" s="74">
        <f t="shared" si="40"/>
        <v>97848.011799999993</v>
      </c>
      <c r="AR142" s="74">
        <f t="shared" si="41"/>
        <v>8242433.9881999996</v>
      </c>
      <c r="AS142" s="74">
        <f t="shared" si="42"/>
        <v>8340282</v>
      </c>
      <c r="AT142" s="74"/>
      <c r="AU142" s="81"/>
      <c r="AV142" s="81"/>
      <c r="AW142" s="81"/>
      <c r="AX142" s="81"/>
      <c r="AY142" s="82"/>
      <c r="AZ142" s="74"/>
      <c r="BA142" s="83"/>
      <c r="BC142" s="83"/>
      <c r="BD142" s="83"/>
      <c r="BH142" s="83"/>
      <c r="BI142" s="83"/>
      <c r="BJ142" s="83"/>
      <c r="BK142" s="83"/>
      <c r="BL142" s="83"/>
    </row>
    <row r="143" spans="1:64" x14ac:dyDescent="0.15">
      <c r="A143" s="28" t="s">
        <v>52</v>
      </c>
      <c r="B143" s="28"/>
      <c r="C143" s="56"/>
      <c r="D143" s="56"/>
      <c r="E143" s="56"/>
      <c r="F143" s="26">
        <v>1</v>
      </c>
      <c r="G143" s="69">
        <v>153</v>
      </c>
      <c r="H143" s="28">
        <v>117</v>
      </c>
      <c r="I143" s="21" t="s">
        <v>134</v>
      </c>
      <c r="J143" s="70"/>
      <c r="K143" s="69">
        <v>1287.21</v>
      </c>
      <c r="L143" s="71"/>
      <c r="M143" s="72"/>
      <c r="N143" s="69">
        <v>112</v>
      </c>
      <c r="O143" s="73">
        <f t="shared" si="26"/>
        <v>8.7009889606202553E-2</v>
      </c>
      <c r="P143" s="73">
        <f t="shared" si="27"/>
        <v>0</v>
      </c>
      <c r="Q143" s="74">
        <f t="shared" si="28"/>
        <v>0</v>
      </c>
      <c r="R143" s="74">
        <f t="shared" si="43"/>
        <v>0</v>
      </c>
      <c r="S143" s="69">
        <v>13</v>
      </c>
      <c r="T143" s="75">
        <f t="shared" si="29"/>
        <v>33.6</v>
      </c>
      <c r="U143" s="33">
        <f t="shared" si="30"/>
        <v>1322.76</v>
      </c>
      <c r="V143" s="69">
        <v>2342784612.3299999</v>
      </c>
      <c r="W143" s="69">
        <v>9233</v>
      </c>
      <c r="X143" s="44">
        <f t="shared" si="31"/>
        <v>253740.35</v>
      </c>
      <c r="Y143" s="76">
        <f t="shared" si="32"/>
        <v>1.3590789999999999</v>
      </c>
      <c r="Z143" s="69">
        <v>129763</v>
      </c>
      <c r="AA143" s="76">
        <f t="shared" si="33"/>
        <v>1.126908</v>
      </c>
      <c r="AB143" s="76">
        <f t="shared" si="34"/>
        <v>-0.28942800000000002</v>
      </c>
      <c r="AC143" s="77">
        <f t="shared" si="35"/>
        <v>0.01</v>
      </c>
      <c r="AD143" s="78">
        <f t="shared" si="44"/>
        <v>0</v>
      </c>
      <c r="AE143" s="79">
        <f t="shared" si="45"/>
        <v>0.01</v>
      </c>
      <c r="AF143" s="69">
        <v>473</v>
      </c>
      <c r="AG143" s="69">
        <v>4</v>
      </c>
      <c r="AH143" s="33">
        <f t="shared" si="36"/>
        <v>30.77</v>
      </c>
      <c r="AI143" s="41">
        <f t="shared" si="37"/>
        <v>14554</v>
      </c>
      <c r="AJ143" s="41">
        <f t="shared" si="38"/>
        <v>152448</v>
      </c>
      <c r="AK143" s="41">
        <f t="shared" si="39"/>
        <v>167002</v>
      </c>
      <c r="AL143" s="41">
        <f t="shared" si="46"/>
        <v>167002</v>
      </c>
      <c r="AM143" s="74">
        <v>180135</v>
      </c>
      <c r="AN143" s="41">
        <f t="shared" si="47"/>
        <v>13133</v>
      </c>
      <c r="AO143" s="80" t="str">
        <f t="shared" si="48"/>
        <v>No</v>
      </c>
      <c r="AP143" s="74">
        <v>179134</v>
      </c>
      <c r="AQ143" s="74">
        <f t="shared" si="40"/>
        <v>1093.9789000000001</v>
      </c>
      <c r="AR143" s="74">
        <f t="shared" si="41"/>
        <v>178040.02110000001</v>
      </c>
      <c r="AS143" s="74">
        <f t="shared" si="42"/>
        <v>178040.02110000001</v>
      </c>
      <c r="AT143" s="74"/>
      <c r="AU143" s="81"/>
      <c r="AV143" s="81"/>
      <c r="AW143" s="81"/>
      <c r="AX143" s="81"/>
      <c r="AY143" s="82"/>
      <c r="AZ143" s="74"/>
      <c r="BA143" s="83"/>
      <c r="BC143" s="83"/>
      <c r="BD143" s="83"/>
      <c r="BH143" s="83"/>
      <c r="BI143" s="83"/>
      <c r="BJ143" s="83"/>
      <c r="BK143" s="83"/>
      <c r="BL143" s="83"/>
    </row>
    <row r="144" spans="1:64" x14ac:dyDescent="0.15">
      <c r="A144" s="28" t="s">
        <v>52</v>
      </c>
      <c r="B144" s="28"/>
      <c r="C144" s="56"/>
      <c r="D144" s="56"/>
      <c r="E144" s="56"/>
      <c r="F144" s="26">
        <v>1</v>
      </c>
      <c r="G144" s="69">
        <v>157</v>
      </c>
      <c r="H144" s="28">
        <v>118</v>
      </c>
      <c r="I144" s="21" t="s">
        <v>135</v>
      </c>
      <c r="J144" s="70"/>
      <c r="K144" s="69">
        <v>4701.68</v>
      </c>
      <c r="L144" s="71"/>
      <c r="M144" s="72"/>
      <c r="N144" s="69">
        <v>248</v>
      </c>
      <c r="O144" s="73">
        <f t="shared" si="26"/>
        <v>5.274710316312467E-2</v>
      </c>
      <c r="P144" s="73">
        <f t="shared" si="27"/>
        <v>0</v>
      </c>
      <c r="Q144" s="74">
        <f t="shared" si="28"/>
        <v>0</v>
      </c>
      <c r="R144" s="74">
        <f t="shared" si="43"/>
        <v>0</v>
      </c>
      <c r="S144" s="69">
        <v>56</v>
      </c>
      <c r="T144" s="75">
        <f t="shared" si="29"/>
        <v>74.400000000000006</v>
      </c>
      <c r="U144" s="33">
        <f t="shared" si="30"/>
        <v>4784.4799999999996</v>
      </c>
      <c r="V144" s="69">
        <v>7090092542</v>
      </c>
      <c r="W144" s="69">
        <v>25187</v>
      </c>
      <c r="X144" s="44">
        <f t="shared" si="31"/>
        <v>281498.09999999998</v>
      </c>
      <c r="Y144" s="76">
        <f t="shared" si="32"/>
        <v>1.507755</v>
      </c>
      <c r="Z144" s="69">
        <v>151399</v>
      </c>
      <c r="AA144" s="76">
        <f t="shared" si="33"/>
        <v>1.3148029999999999</v>
      </c>
      <c r="AB144" s="76">
        <f t="shared" si="34"/>
        <v>-0.44986900000000002</v>
      </c>
      <c r="AC144" s="77">
        <f t="shared" si="35"/>
        <v>0.01</v>
      </c>
      <c r="AD144" s="78">
        <f t="shared" si="44"/>
        <v>0</v>
      </c>
      <c r="AE144" s="79">
        <f t="shared" si="45"/>
        <v>0.01</v>
      </c>
      <c r="AF144" s="69">
        <v>0</v>
      </c>
      <c r="AG144" s="69">
        <v>0</v>
      </c>
      <c r="AH144" s="33">
        <f t="shared" si="36"/>
        <v>0</v>
      </c>
      <c r="AI144" s="41">
        <f t="shared" si="37"/>
        <v>0</v>
      </c>
      <c r="AJ144" s="41">
        <f t="shared" si="38"/>
        <v>551411</v>
      </c>
      <c r="AK144" s="41">
        <f t="shared" si="39"/>
        <v>551411</v>
      </c>
      <c r="AL144" s="41">
        <f t="shared" si="46"/>
        <v>551411</v>
      </c>
      <c r="AM144" s="74">
        <v>571648</v>
      </c>
      <c r="AN144" s="41">
        <f t="shared" si="47"/>
        <v>20237</v>
      </c>
      <c r="AO144" s="80" t="str">
        <f t="shared" si="48"/>
        <v>No</v>
      </c>
      <c r="AP144" s="74">
        <v>570386</v>
      </c>
      <c r="AQ144" s="74">
        <f t="shared" si="40"/>
        <v>1685.7420999999999</v>
      </c>
      <c r="AR144" s="74">
        <f t="shared" si="41"/>
        <v>568700.25789999997</v>
      </c>
      <c r="AS144" s="74">
        <f t="shared" si="42"/>
        <v>568700.25789999997</v>
      </c>
      <c r="AT144" s="74"/>
      <c r="AU144" s="81"/>
      <c r="AV144" s="81"/>
      <c r="AW144" s="81"/>
      <c r="AX144" s="81"/>
      <c r="AY144" s="82"/>
      <c r="AZ144" s="74"/>
      <c r="BA144" s="83"/>
      <c r="BC144" s="83"/>
      <c r="BD144" s="83"/>
      <c r="BH144" s="83"/>
      <c r="BI144" s="83"/>
      <c r="BJ144" s="83"/>
      <c r="BK144" s="83"/>
      <c r="BL144" s="83"/>
    </row>
    <row r="145" spans="1:64" x14ac:dyDescent="0.15">
      <c r="A145" s="28" t="s">
        <v>20</v>
      </c>
      <c r="B145" s="28"/>
      <c r="C145" s="56"/>
      <c r="D145" s="56"/>
      <c r="E145" s="56"/>
      <c r="F145" s="26">
        <v>6</v>
      </c>
      <c r="G145" s="69">
        <v>111</v>
      </c>
      <c r="H145" s="28">
        <v>119</v>
      </c>
      <c r="I145" s="21" t="s">
        <v>136</v>
      </c>
      <c r="J145" s="70"/>
      <c r="K145" s="69">
        <v>2815.63</v>
      </c>
      <c r="L145" s="71"/>
      <c r="M145" s="72"/>
      <c r="N145" s="69">
        <v>614</v>
      </c>
      <c r="O145" s="73">
        <f t="shared" si="26"/>
        <v>0.21806842518370667</v>
      </c>
      <c r="P145" s="73">
        <f t="shared" si="27"/>
        <v>0</v>
      </c>
      <c r="Q145" s="74">
        <f t="shared" si="28"/>
        <v>0</v>
      </c>
      <c r="R145" s="74">
        <f t="shared" si="43"/>
        <v>0</v>
      </c>
      <c r="S145" s="69">
        <v>226</v>
      </c>
      <c r="T145" s="75">
        <f t="shared" si="29"/>
        <v>184.2</v>
      </c>
      <c r="U145" s="33">
        <f t="shared" si="30"/>
        <v>3033.73</v>
      </c>
      <c r="V145" s="69">
        <v>3065225724.3299999</v>
      </c>
      <c r="W145" s="69">
        <v>20105</v>
      </c>
      <c r="X145" s="44">
        <f t="shared" si="31"/>
        <v>152460.87</v>
      </c>
      <c r="Y145" s="76">
        <f t="shared" si="32"/>
        <v>0.816608</v>
      </c>
      <c r="Z145" s="69">
        <v>79421</v>
      </c>
      <c r="AA145" s="76">
        <f t="shared" si="33"/>
        <v>0.68972</v>
      </c>
      <c r="AB145" s="76">
        <f t="shared" si="34"/>
        <v>0.22145799999999999</v>
      </c>
      <c r="AC145" s="77">
        <f t="shared" si="35"/>
        <v>0.22145799999999999</v>
      </c>
      <c r="AD145" s="78">
        <f t="shared" si="44"/>
        <v>0</v>
      </c>
      <c r="AE145" s="79">
        <f t="shared" si="45"/>
        <v>0.22145799999999999</v>
      </c>
      <c r="AF145" s="69">
        <v>0</v>
      </c>
      <c r="AG145" s="69">
        <v>0</v>
      </c>
      <c r="AH145" s="33">
        <f t="shared" si="36"/>
        <v>0</v>
      </c>
      <c r="AI145" s="41">
        <f t="shared" si="37"/>
        <v>0</v>
      </c>
      <c r="AJ145" s="41">
        <f t="shared" si="38"/>
        <v>7743000</v>
      </c>
      <c r="AK145" s="41">
        <f t="shared" si="39"/>
        <v>7743000</v>
      </c>
      <c r="AL145" s="41">
        <f t="shared" si="46"/>
        <v>7743000</v>
      </c>
      <c r="AM145" s="74">
        <v>4250230</v>
      </c>
      <c r="AN145" s="41">
        <f t="shared" si="47"/>
        <v>3492770</v>
      </c>
      <c r="AO145" s="80" t="str">
        <f t="shared" si="48"/>
        <v>Yes</v>
      </c>
      <c r="AP145" s="74">
        <v>4638485</v>
      </c>
      <c r="AQ145" s="74">
        <f t="shared" si="40"/>
        <v>372329.28200000001</v>
      </c>
      <c r="AR145" s="74">
        <f t="shared" si="41"/>
        <v>5010814.2819999997</v>
      </c>
      <c r="AS145" s="74">
        <f t="shared" si="42"/>
        <v>5010814.2819999997</v>
      </c>
      <c r="AT145" s="74"/>
      <c r="AU145" s="81"/>
      <c r="AV145" s="81"/>
      <c r="AW145" s="81"/>
      <c r="AX145" s="81"/>
      <c r="AY145" s="82"/>
      <c r="AZ145" s="74"/>
      <c r="BA145" s="83"/>
      <c r="BC145" s="83"/>
      <c r="BD145" s="83"/>
      <c r="BH145" s="83"/>
      <c r="BI145" s="83"/>
      <c r="BJ145" s="83"/>
      <c r="BK145" s="83"/>
      <c r="BL145" s="83"/>
    </row>
    <row r="146" spans="1:64" x14ac:dyDescent="0.15">
      <c r="A146" s="28" t="s">
        <v>10</v>
      </c>
      <c r="B146" s="28"/>
      <c r="C146" s="56"/>
      <c r="D146" s="56"/>
      <c r="E146" s="56"/>
      <c r="F146" s="26">
        <v>1</v>
      </c>
      <c r="G146" s="69">
        <v>165</v>
      </c>
      <c r="H146" s="28">
        <v>120</v>
      </c>
      <c r="I146" s="21" t="s">
        <v>137</v>
      </c>
      <c r="J146" s="70"/>
      <c r="K146" s="69">
        <v>181.63</v>
      </c>
      <c r="L146" s="71"/>
      <c r="M146" s="72"/>
      <c r="N146" s="69">
        <v>34</v>
      </c>
      <c r="O146" s="73">
        <f t="shared" si="26"/>
        <v>0.18719374552662005</v>
      </c>
      <c r="P146" s="73">
        <f t="shared" si="27"/>
        <v>0</v>
      </c>
      <c r="Q146" s="74">
        <f t="shared" si="28"/>
        <v>0</v>
      </c>
      <c r="R146" s="74">
        <f t="shared" si="43"/>
        <v>0</v>
      </c>
      <c r="S146" s="69">
        <v>2</v>
      </c>
      <c r="T146" s="75">
        <f t="shared" si="29"/>
        <v>10.199999999999999</v>
      </c>
      <c r="U146" s="33">
        <f t="shared" si="30"/>
        <v>192.13</v>
      </c>
      <c r="V146" s="69">
        <v>964643570.66999996</v>
      </c>
      <c r="W146" s="69">
        <v>2171</v>
      </c>
      <c r="X146" s="44">
        <f t="shared" si="31"/>
        <v>444331.45</v>
      </c>
      <c r="Y146" s="76">
        <f t="shared" si="32"/>
        <v>2.3799199999999998</v>
      </c>
      <c r="Z146" s="69">
        <v>119167</v>
      </c>
      <c r="AA146" s="76">
        <f t="shared" si="33"/>
        <v>1.0348889999999999</v>
      </c>
      <c r="AB146" s="76">
        <f t="shared" si="34"/>
        <v>-0.97641100000000003</v>
      </c>
      <c r="AC146" s="77">
        <f t="shared" si="35"/>
        <v>0.01</v>
      </c>
      <c r="AD146" s="78">
        <f t="shared" si="44"/>
        <v>0</v>
      </c>
      <c r="AE146" s="79">
        <f t="shared" si="45"/>
        <v>0.01</v>
      </c>
      <c r="AF146" s="69">
        <v>179</v>
      </c>
      <c r="AG146" s="69">
        <v>13</v>
      </c>
      <c r="AH146" s="33">
        <f t="shared" si="36"/>
        <v>100</v>
      </c>
      <c r="AI146" s="41">
        <f t="shared" si="37"/>
        <v>17900</v>
      </c>
      <c r="AJ146" s="41">
        <f t="shared" si="38"/>
        <v>22143</v>
      </c>
      <c r="AK146" s="41">
        <f t="shared" si="39"/>
        <v>40043</v>
      </c>
      <c r="AL146" s="41">
        <f t="shared" si="46"/>
        <v>40043</v>
      </c>
      <c r="AM146" s="74">
        <v>33612</v>
      </c>
      <c r="AN146" s="41">
        <f t="shared" si="47"/>
        <v>6431</v>
      </c>
      <c r="AO146" s="80" t="str">
        <f t="shared" si="48"/>
        <v>Yes</v>
      </c>
      <c r="AP146" s="74">
        <v>35361</v>
      </c>
      <c r="AQ146" s="74">
        <f t="shared" si="40"/>
        <v>685.54459999999995</v>
      </c>
      <c r="AR146" s="74">
        <f t="shared" si="41"/>
        <v>36046.544600000001</v>
      </c>
      <c r="AS146" s="74">
        <f t="shared" si="42"/>
        <v>36046.544600000001</v>
      </c>
      <c r="AT146" s="74"/>
      <c r="AU146" s="81"/>
      <c r="AV146" s="81"/>
      <c r="AW146" s="81"/>
      <c r="AX146" s="81"/>
      <c r="AY146" s="82"/>
      <c r="AZ146" s="74"/>
      <c r="BA146" s="83"/>
      <c r="BC146" s="83"/>
      <c r="BD146" s="83"/>
      <c r="BH146" s="83"/>
      <c r="BI146" s="83"/>
      <c r="BJ146" s="83"/>
      <c r="BK146" s="83"/>
      <c r="BL146" s="83"/>
    </row>
    <row r="147" spans="1:64" x14ac:dyDescent="0.15">
      <c r="A147" s="28" t="s">
        <v>10</v>
      </c>
      <c r="B147" s="28"/>
      <c r="C147" s="56"/>
      <c r="D147" s="56"/>
      <c r="E147" s="56"/>
      <c r="F147" s="26">
        <v>5</v>
      </c>
      <c r="G147" s="69">
        <v>71</v>
      </c>
      <c r="H147" s="28">
        <v>121</v>
      </c>
      <c r="I147" s="21" t="s">
        <v>138</v>
      </c>
      <c r="J147" s="70"/>
      <c r="K147" s="69">
        <v>631.52</v>
      </c>
      <c r="L147" s="71"/>
      <c r="M147" s="72"/>
      <c r="N147" s="69">
        <v>115</v>
      </c>
      <c r="O147" s="73">
        <f t="shared" si="26"/>
        <v>0.182100329364074</v>
      </c>
      <c r="P147" s="73">
        <f t="shared" si="27"/>
        <v>0</v>
      </c>
      <c r="Q147" s="74">
        <f t="shared" si="28"/>
        <v>0</v>
      </c>
      <c r="R147" s="74">
        <f t="shared" si="43"/>
        <v>0</v>
      </c>
      <c r="S147" s="69">
        <v>2</v>
      </c>
      <c r="T147" s="75">
        <f t="shared" si="29"/>
        <v>34.5</v>
      </c>
      <c r="U147" s="33">
        <f t="shared" si="30"/>
        <v>666.31999999999994</v>
      </c>
      <c r="V147" s="69">
        <v>533503331.67000002</v>
      </c>
      <c r="W147" s="69">
        <v>4141</v>
      </c>
      <c r="X147" s="44">
        <f t="shared" si="31"/>
        <v>128834.42</v>
      </c>
      <c r="Y147" s="76">
        <f t="shared" si="32"/>
        <v>0.69006100000000004</v>
      </c>
      <c r="Z147" s="69">
        <v>106719</v>
      </c>
      <c r="AA147" s="76">
        <f t="shared" si="33"/>
        <v>0.926786</v>
      </c>
      <c r="AB147" s="76">
        <f t="shared" si="34"/>
        <v>0.238922</v>
      </c>
      <c r="AC147" s="77">
        <f t="shared" si="35"/>
        <v>0.238922</v>
      </c>
      <c r="AD147" s="78">
        <f t="shared" si="44"/>
        <v>0</v>
      </c>
      <c r="AE147" s="79">
        <f t="shared" si="45"/>
        <v>0.238922</v>
      </c>
      <c r="AF147" s="69">
        <v>0</v>
      </c>
      <c r="AG147" s="69">
        <v>0</v>
      </c>
      <c r="AH147" s="33">
        <f t="shared" si="36"/>
        <v>0</v>
      </c>
      <c r="AI147" s="41">
        <f t="shared" si="37"/>
        <v>0</v>
      </c>
      <c r="AJ147" s="41">
        <f t="shared" si="38"/>
        <v>1834763</v>
      </c>
      <c r="AK147" s="41">
        <f t="shared" si="39"/>
        <v>1834763</v>
      </c>
      <c r="AL147" s="41">
        <f t="shared" si="46"/>
        <v>1834763</v>
      </c>
      <c r="AM147" s="74">
        <v>3049314</v>
      </c>
      <c r="AN147" s="41">
        <f t="shared" si="47"/>
        <v>1214551</v>
      </c>
      <c r="AO147" s="80" t="str">
        <f t="shared" si="48"/>
        <v>No</v>
      </c>
      <c r="AP147" s="74">
        <v>2626251</v>
      </c>
      <c r="AQ147" s="74">
        <f t="shared" si="40"/>
        <v>101172.0983</v>
      </c>
      <c r="AR147" s="74">
        <f t="shared" si="41"/>
        <v>2525078.9016999998</v>
      </c>
      <c r="AS147" s="74">
        <f t="shared" si="42"/>
        <v>2525078.9016999998</v>
      </c>
      <c r="AT147" s="74"/>
      <c r="AU147" s="81"/>
      <c r="AV147" s="81"/>
      <c r="AW147" s="81"/>
      <c r="AX147" s="81"/>
      <c r="AY147" s="82"/>
      <c r="AZ147" s="74"/>
      <c r="BA147" s="83"/>
      <c r="BC147" s="83"/>
      <c r="BD147" s="83"/>
      <c r="BH147" s="83"/>
      <c r="BI147" s="83"/>
      <c r="BJ147" s="83"/>
      <c r="BK147" s="83"/>
      <c r="BL147" s="83"/>
    </row>
    <row r="148" spans="1:64" x14ac:dyDescent="0.15">
      <c r="A148" s="28" t="s">
        <v>14</v>
      </c>
      <c r="B148" s="28"/>
      <c r="C148" s="56"/>
      <c r="D148" s="56"/>
      <c r="E148" s="56"/>
      <c r="F148" s="26">
        <v>1</v>
      </c>
      <c r="G148" s="69">
        <v>162</v>
      </c>
      <c r="H148" s="28">
        <v>122</v>
      </c>
      <c r="I148" s="21" t="s">
        <v>139</v>
      </c>
      <c r="J148" s="70"/>
      <c r="K148" s="69">
        <v>336.27</v>
      </c>
      <c r="L148" s="71"/>
      <c r="M148" s="72"/>
      <c r="N148" s="69">
        <v>94</v>
      </c>
      <c r="O148" s="73">
        <f t="shared" si="26"/>
        <v>0.27953727659321381</v>
      </c>
      <c r="P148" s="73">
        <f t="shared" si="27"/>
        <v>0</v>
      </c>
      <c r="Q148" s="74">
        <f t="shared" si="28"/>
        <v>0</v>
      </c>
      <c r="R148" s="74">
        <f t="shared" si="43"/>
        <v>0</v>
      </c>
      <c r="S148" s="69">
        <v>11</v>
      </c>
      <c r="T148" s="75">
        <f t="shared" si="29"/>
        <v>28.2</v>
      </c>
      <c r="U148" s="33">
        <f t="shared" si="30"/>
        <v>366.11999999999995</v>
      </c>
      <c r="V148" s="69">
        <v>1778589943.6700001</v>
      </c>
      <c r="W148" s="69">
        <v>3623</v>
      </c>
      <c r="X148" s="44">
        <f t="shared" si="31"/>
        <v>490916.35</v>
      </c>
      <c r="Y148" s="76">
        <f t="shared" si="32"/>
        <v>2.6294369999999998</v>
      </c>
      <c r="Z148" s="69">
        <v>83217</v>
      </c>
      <c r="AA148" s="76">
        <f t="shared" si="33"/>
        <v>0.72268600000000005</v>
      </c>
      <c r="AB148" s="76">
        <f t="shared" si="34"/>
        <v>-1.057412</v>
      </c>
      <c r="AC148" s="77">
        <f t="shared" si="35"/>
        <v>0.01</v>
      </c>
      <c r="AD148" s="78">
        <f t="shared" si="44"/>
        <v>0</v>
      </c>
      <c r="AE148" s="79">
        <f t="shared" si="45"/>
        <v>0.01</v>
      </c>
      <c r="AF148" s="69">
        <v>71</v>
      </c>
      <c r="AG148" s="69">
        <v>4</v>
      </c>
      <c r="AH148" s="33">
        <f t="shared" si="36"/>
        <v>30.77</v>
      </c>
      <c r="AI148" s="41">
        <f t="shared" si="37"/>
        <v>2185</v>
      </c>
      <c r="AJ148" s="41">
        <f t="shared" si="38"/>
        <v>42195</v>
      </c>
      <c r="AK148" s="41">
        <f t="shared" si="39"/>
        <v>44380</v>
      </c>
      <c r="AL148" s="41">
        <f t="shared" si="46"/>
        <v>44380</v>
      </c>
      <c r="AM148" s="74">
        <v>10871</v>
      </c>
      <c r="AN148" s="41">
        <f t="shared" si="47"/>
        <v>33509</v>
      </c>
      <c r="AO148" s="80" t="str">
        <f t="shared" si="48"/>
        <v>Yes</v>
      </c>
      <c r="AP148" s="74">
        <v>15958</v>
      </c>
      <c r="AQ148" s="74">
        <f t="shared" si="40"/>
        <v>3572.0594000000001</v>
      </c>
      <c r="AR148" s="74">
        <f t="shared" si="41"/>
        <v>19530.059399999998</v>
      </c>
      <c r="AS148" s="74">
        <f t="shared" si="42"/>
        <v>19530.059399999998</v>
      </c>
      <c r="AT148" s="74"/>
      <c r="AU148" s="81"/>
      <c r="AV148" s="81"/>
      <c r="AW148" s="81"/>
      <c r="AX148" s="81"/>
      <c r="AY148" s="82"/>
      <c r="AZ148" s="74"/>
      <c r="BA148" s="83"/>
      <c r="BC148" s="83"/>
      <c r="BD148" s="83"/>
      <c r="BH148" s="83"/>
      <c r="BI148" s="83"/>
      <c r="BJ148" s="83"/>
      <c r="BK148" s="83"/>
      <c r="BL148" s="83"/>
    </row>
    <row r="149" spans="1:64" x14ac:dyDescent="0.15">
      <c r="A149" s="28" t="s">
        <v>14</v>
      </c>
      <c r="B149" s="28"/>
      <c r="C149" s="56"/>
      <c r="D149" s="56"/>
      <c r="E149" s="56"/>
      <c r="F149" s="26">
        <v>8</v>
      </c>
      <c r="G149" s="69">
        <v>29</v>
      </c>
      <c r="H149" s="28">
        <v>123</v>
      </c>
      <c r="I149" s="21" t="s">
        <v>140</v>
      </c>
      <c r="J149" s="70"/>
      <c r="K149" s="69">
        <v>184.76</v>
      </c>
      <c r="L149" s="85"/>
      <c r="M149" s="72"/>
      <c r="N149" s="69">
        <v>72</v>
      </c>
      <c r="O149" s="73">
        <f t="shared" si="26"/>
        <v>0.38969473912102187</v>
      </c>
      <c r="P149" s="73">
        <f t="shared" si="27"/>
        <v>0</v>
      </c>
      <c r="Q149" s="74">
        <f t="shared" si="28"/>
        <v>0</v>
      </c>
      <c r="R149" s="74">
        <f t="shared" si="43"/>
        <v>0</v>
      </c>
      <c r="S149" s="69">
        <v>1</v>
      </c>
      <c r="T149" s="75">
        <f t="shared" si="29"/>
        <v>21.6</v>
      </c>
      <c r="U149" s="33">
        <f t="shared" si="30"/>
        <v>206.51</v>
      </c>
      <c r="V149" s="69">
        <v>164179568</v>
      </c>
      <c r="W149" s="69">
        <v>1677</v>
      </c>
      <c r="X149" s="44">
        <f t="shared" si="31"/>
        <v>97900.76</v>
      </c>
      <c r="Y149" s="76">
        <f t="shared" si="32"/>
        <v>0.52437400000000001</v>
      </c>
      <c r="Z149" s="69">
        <v>85714</v>
      </c>
      <c r="AA149" s="76">
        <f t="shared" si="33"/>
        <v>0.744371</v>
      </c>
      <c r="AB149" s="76">
        <f t="shared" si="34"/>
        <v>0.40962700000000002</v>
      </c>
      <c r="AC149" s="77">
        <f t="shared" si="35"/>
        <v>0.40962700000000002</v>
      </c>
      <c r="AD149" s="78">
        <f t="shared" si="44"/>
        <v>0</v>
      </c>
      <c r="AE149" s="79">
        <f t="shared" si="45"/>
        <v>0.40962700000000002</v>
      </c>
      <c r="AF149" s="69">
        <v>88</v>
      </c>
      <c r="AG149" s="69">
        <v>6</v>
      </c>
      <c r="AH149" s="33">
        <f t="shared" si="36"/>
        <v>46.15</v>
      </c>
      <c r="AI149" s="41">
        <f t="shared" si="37"/>
        <v>4061</v>
      </c>
      <c r="AJ149" s="41">
        <f t="shared" si="38"/>
        <v>974924</v>
      </c>
      <c r="AK149" s="41">
        <f t="shared" si="39"/>
        <v>978985</v>
      </c>
      <c r="AL149" s="41">
        <f t="shared" si="46"/>
        <v>978985</v>
      </c>
      <c r="AM149" s="74">
        <v>1423001</v>
      </c>
      <c r="AN149" s="41">
        <f t="shared" si="47"/>
        <v>444016</v>
      </c>
      <c r="AO149" s="80" t="str">
        <f t="shared" si="48"/>
        <v>No</v>
      </c>
      <c r="AP149" s="74">
        <v>1311658</v>
      </c>
      <c r="AQ149" s="74">
        <f t="shared" si="40"/>
        <v>36986.532800000001</v>
      </c>
      <c r="AR149" s="74">
        <f t="shared" si="41"/>
        <v>1274671.4672000001</v>
      </c>
      <c r="AS149" s="74">
        <f t="shared" si="42"/>
        <v>1274671.4672000001</v>
      </c>
      <c r="AT149" s="74"/>
      <c r="AU149" s="81"/>
      <c r="AV149" s="81"/>
      <c r="AW149" s="81"/>
      <c r="AX149" s="81"/>
      <c r="AY149" s="82"/>
      <c r="AZ149" s="74"/>
      <c r="BA149" s="83"/>
      <c r="BC149" s="83"/>
      <c r="BD149" s="83"/>
      <c r="BH149" s="83"/>
      <c r="BI149" s="83"/>
      <c r="BJ149" s="83"/>
      <c r="BK149" s="83"/>
      <c r="BL149" s="83"/>
    </row>
    <row r="150" spans="1:64" x14ac:dyDescent="0.15">
      <c r="A150" s="28" t="s">
        <v>38</v>
      </c>
      <c r="B150" s="28"/>
      <c r="C150" s="56"/>
      <c r="D150" s="56"/>
      <c r="E150" s="56"/>
      <c r="F150" s="26">
        <v>8</v>
      </c>
      <c r="G150" s="69">
        <v>32</v>
      </c>
      <c r="H150" s="28">
        <v>124</v>
      </c>
      <c r="I150" s="21" t="s">
        <v>141</v>
      </c>
      <c r="J150" s="70"/>
      <c r="K150" s="69">
        <v>2276.41</v>
      </c>
      <c r="L150" s="85"/>
      <c r="M150" s="72"/>
      <c r="N150" s="69">
        <v>905</v>
      </c>
      <c r="O150" s="73">
        <f t="shared" si="26"/>
        <v>0.39755580058073897</v>
      </c>
      <c r="P150" s="73">
        <f t="shared" si="27"/>
        <v>0</v>
      </c>
      <c r="Q150" s="74">
        <f t="shared" si="28"/>
        <v>0</v>
      </c>
      <c r="R150" s="74">
        <f t="shared" si="43"/>
        <v>0</v>
      </c>
      <c r="S150" s="69">
        <v>84</v>
      </c>
      <c r="T150" s="75">
        <f t="shared" si="29"/>
        <v>271.5</v>
      </c>
      <c r="U150" s="33">
        <f t="shared" si="30"/>
        <v>2560.5099999999998</v>
      </c>
      <c r="V150" s="69">
        <v>1760276387</v>
      </c>
      <c r="W150" s="69">
        <v>16583</v>
      </c>
      <c r="X150" s="44">
        <f t="shared" si="31"/>
        <v>106149.45</v>
      </c>
      <c r="Y150" s="76">
        <f t="shared" si="32"/>
        <v>0.56855599999999995</v>
      </c>
      <c r="Z150" s="69">
        <v>75550</v>
      </c>
      <c r="AA150" s="76">
        <f t="shared" si="33"/>
        <v>0.65610299999999999</v>
      </c>
      <c r="AB150" s="76">
        <f t="shared" si="34"/>
        <v>0.40517999999999998</v>
      </c>
      <c r="AC150" s="77">
        <f t="shared" si="35"/>
        <v>0.40517999999999998</v>
      </c>
      <c r="AD150" s="78">
        <f t="shared" si="44"/>
        <v>0</v>
      </c>
      <c r="AE150" s="79">
        <f t="shared" si="45"/>
        <v>0.40517999999999998</v>
      </c>
      <c r="AF150" s="69">
        <v>0</v>
      </c>
      <c r="AG150" s="69">
        <v>0</v>
      </c>
      <c r="AH150" s="33">
        <f t="shared" si="36"/>
        <v>0</v>
      </c>
      <c r="AI150" s="41">
        <f t="shared" si="37"/>
        <v>0</v>
      </c>
      <c r="AJ150" s="41">
        <f t="shared" si="38"/>
        <v>11956812</v>
      </c>
      <c r="AK150" s="41">
        <f t="shared" si="39"/>
        <v>11956812</v>
      </c>
      <c r="AL150" s="41">
        <f t="shared" si="46"/>
        <v>11956812</v>
      </c>
      <c r="AM150" s="74">
        <v>10040987</v>
      </c>
      <c r="AN150" s="41">
        <f t="shared" si="47"/>
        <v>1915825</v>
      </c>
      <c r="AO150" s="80" t="str">
        <f t="shared" si="48"/>
        <v>Yes</v>
      </c>
      <c r="AP150" s="74">
        <v>10218859</v>
      </c>
      <c r="AQ150" s="74">
        <f t="shared" si="40"/>
        <v>204226.94500000001</v>
      </c>
      <c r="AR150" s="74">
        <f t="shared" si="41"/>
        <v>10423085.945</v>
      </c>
      <c r="AS150" s="74">
        <f t="shared" si="42"/>
        <v>10423085.945</v>
      </c>
      <c r="AT150" s="74"/>
      <c r="AU150" s="81"/>
      <c r="AV150" s="81"/>
      <c r="AW150" s="81"/>
      <c r="AX150" s="81"/>
      <c r="AY150" s="82"/>
      <c r="AZ150" s="74"/>
      <c r="BA150" s="83"/>
      <c r="BC150" s="83"/>
      <c r="BD150" s="83"/>
      <c r="BH150" s="83"/>
      <c r="BI150" s="83"/>
      <c r="BJ150" s="83"/>
      <c r="BK150" s="83"/>
      <c r="BL150" s="83"/>
    </row>
    <row r="151" spans="1:64" x14ac:dyDescent="0.15">
      <c r="A151" s="28" t="s">
        <v>14</v>
      </c>
      <c r="B151" s="28"/>
      <c r="C151" s="56"/>
      <c r="D151" s="56"/>
      <c r="E151" s="56"/>
      <c r="F151" s="26">
        <v>1</v>
      </c>
      <c r="G151" s="69">
        <v>163</v>
      </c>
      <c r="H151" s="28">
        <v>125</v>
      </c>
      <c r="I151" s="21" t="s">
        <v>142</v>
      </c>
      <c r="J151" s="70"/>
      <c r="K151" s="69">
        <v>153.62</v>
      </c>
      <c r="L151" s="71"/>
      <c r="M151" s="72"/>
      <c r="N151" s="69">
        <v>63</v>
      </c>
      <c r="O151" s="73">
        <f t="shared" si="26"/>
        <v>0.41010285119125112</v>
      </c>
      <c r="P151" s="73">
        <f t="shared" si="27"/>
        <v>0</v>
      </c>
      <c r="Q151" s="74">
        <f t="shared" si="28"/>
        <v>0</v>
      </c>
      <c r="R151" s="74">
        <f t="shared" si="43"/>
        <v>0</v>
      </c>
      <c r="S151" s="69">
        <v>1</v>
      </c>
      <c r="T151" s="75">
        <f t="shared" si="29"/>
        <v>18.899999999999999</v>
      </c>
      <c r="U151" s="33">
        <f t="shared" si="30"/>
        <v>172.67000000000002</v>
      </c>
      <c r="V151" s="69">
        <v>1023780392.67</v>
      </c>
      <c r="W151" s="69">
        <v>2718</v>
      </c>
      <c r="X151" s="44">
        <f t="shared" si="31"/>
        <v>376666.81</v>
      </c>
      <c r="Y151" s="76">
        <f t="shared" si="32"/>
        <v>2.017496</v>
      </c>
      <c r="Z151" s="69">
        <v>81442</v>
      </c>
      <c r="AA151" s="76">
        <f t="shared" si="33"/>
        <v>0.70727099999999998</v>
      </c>
      <c r="AB151" s="76">
        <f t="shared" si="34"/>
        <v>-0.62442900000000001</v>
      </c>
      <c r="AC151" s="77">
        <f t="shared" si="35"/>
        <v>0.01</v>
      </c>
      <c r="AD151" s="78">
        <f t="shared" si="44"/>
        <v>0</v>
      </c>
      <c r="AE151" s="79">
        <f t="shared" si="45"/>
        <v>0.01</v>
      </c>
      <c r="AF151" s="69">
        <v>54</v>
      </c>
      <c r="AG151" s="69">
        <v>4</v>
      </c>
      <c r="AH151" s="33">
        <f t="shared" si="36"/>
        <v>30.77</v>
      </c>
      <c r="AI151" s="41">
        <f t="shared" si="37"/>
        <v>1662</v>
      </c>
      <c r="AJ151" s="41">
        <f t="shared" si="38"/>
        <v>19900</v>
      </c>
      <c r="AK151" s="41">
        <f t="shared" si="39"/>
        <v>21562</v>
      </c>
      <c r="AL151" s="41">
        <f t="shared" si="46"/>
        <v>21562</v>
      </c>
      <c r="AM151" s="74">
        <v>9960</v>
      </c>
      <c r="AN151" s="41">
        <f t="shared" si="47"/>
        <v>11602</v>
      </c>
      <c r="AO151" s="80" t="str">
        <f t="shared" si="48"/>
        <v>Yes</v>
      </c>
      <c r="AP151" s="74">
        <v>12200</v>
      </c>
      <c r="AQ151" s="74">
        <f t="shared" si="40"/>
        <v>1236.7732000000001</v>
      </c>
      <c r="AR151" s="74">
        <f t="shared" si="41"/>
        <v>13436.7732</v>
      </c>
      <c r="AS151" s="74">
        <f t="shared" si="42"/>
        <v>13436.7732</v>
      </c>
      <c r="AT151" s="74"/>
      <c r="AU151" s="81"/>
      <c r="AV151" s="81"/>
      <c r="AW151" s="81"/>
      <c r="AX151" s="81"/>
      <c r="AY151" s="82"/>
      <c r="AZ151" s="74"/>
      <c r="BA151" s="83"/>
      <c r="BC151" s="83"/>
      <c r="BD151" s="83"/>
      <c r="BH151" s="83"/>
      <c r="BI151" s="83"/>
      <c r="BJ151" s="83"/>
      <c r="BK151" s="83"/>
      <c r="BL151" s="83"/>
    </row>
    <row r="152" spans="1:64" x14ac:dyDescent="0.15">
      <c r="A152" s="28" t="s">
        <v>20</v>
      </c>
      <c r="B152" s="28"/>
      <c r="C152" s="56"/>
      <c r="D152" s="56"/>
      <c r="E152" s="56"/>
      <c r="F152" s="26">
        <v>4</v>
      </c>
      <c r="G152" s="69">
        <v>109</v>
      </c>
      <c r="H152" s="28">
        <v>126</v>
      </c>
      <c r="I152" s="21" t="s">
        <v>143</v>
      </c>
      <c r="J152" s="70"/>
      <c r="K152" s="69">
        <v>4866.08</v>
      </c>
      <c r="L152" s="71"/>
      <c r="M152" s="72"/>
      <c r="N152" s="69">
        <v>1508</v>
      </c>
      <c r="O152" s="73">
        <f t="shared" si="26"/>
        <v>0.30990037155163913</v>
      </c>
      <c r="P152" s="73">
        <f t="shared" si="27"/>
        <v>0</v>
      </c>
      <c r="Q152" s="74">
        <f t="shared" si="28"/>
        <v>0</v>
      </c>
      <c r="R152" s="74">
        <f t="shared" si="43"/>
        <v>0</v>
      </c>
      <c r="S152" s="69">
        <v>260</v>
      </c>
      <c r="T152" s="75">
        <f t="shared" si="29"/>
        <v>452.4</v>
      </c>
      <c r="U152" s="33">
        <f t="shared" si="30"/>
        <v>5357.48</v>
      </c>
      <c r="V152" s="69">
        <v>6915192554</v>
      </c>
      <c r="W152" s="69">
        <v>41397</v>
      </c>
      <c r="X152" s="44">
        <f t="shared" si="31"/>
        <v>167045.74</v>
      </c>
      <c r="Y152" s="76">
        <f t="shared" si="32"/>
        <v>0.89472700000000005</v>
      </c>
      <c r="Z152" s="69">
        <v>89250</v>
      </c>
      <c r="AA152" s="76">
        <f t="shared" si="33"/>
        <v>0.77507899999999996</v>
      </c>
      <c r="AB152" s="76">
        <f t="shared" si="34"/>
        <v>0.14116699999999999</v>
      </c>
      <c r="AC152" s="77">
        <f t="shared" si="35"/>
        <v>0.14116699999999999</v>
      </c>
      <c r="AD152" s="78">
        <f t="shared" si="44"/>
        <v>0</v>
      </c>
      <c r="AE152" s="79">
        <f t="shared" si="45"/>
        <v>0.14116699999999999</v>
      </c>
      <c r="AF152" s="69">
        <v>0</v>
      </c>
      <c r="AG152" s="69">
        <v>0</v>
      </c>
      <c r="AH152" s="33">
        <f t="shared" si="36"/>
        <v>0</v>
      </c>
      <c r="AI152" s="41">
        <f t="shared" si="37"/>
        <v>0</v>
      </c>
      <c r="AJ152" s="41">
        <f t="shared" si="38"/>
        <v>8716350</v>
      </c>
      <c r="AK152" s="41">
        <f t="shared" si="39"/>
        <v>8716350</v>
      </c>
      <c r="AL152" s="41">
        <f t="shared" si="46"/>
        <v>8716350</v>
      </c>
      <c r="AM152" s="74">
        <v>5893771</v>
      </c>
      <c r="AN152" s="41">
        <f t="shared" si="47"/>
        <v>2822579</v>
      </c>
      <c r="AO152" s="80" t="str">
        <f t="shared" si="48"/>
        <v>Yes</v>
      </c>
      <c r="AP152" s="74">
        <v>6340945</v>
      </c>
      <c r="AQ152" s="74">
        <f t="shared" si="40"/>
        <v>300886.92139999999</v>
      </c>
      <c r="AR152" s="74">
        <f t="shared" si="41"/>
        <v>6641831.9214000003</v>
      </c>
      <c r="AS152" s="74">
        <f t="shared" si="42"/>
        <v>6641831.9214000003</v>
      </c>
      <c r="AT152" s="74"/>
      <c r="AU152" s="81"/>
      <c r="AV152" s="81"/>
      <c r="AW152" s="81"/>
      <c r="AX152" s="81"/>
      <c r="AY152" s="82"/>
      <c r="AZ152" s="74"/>
      <c r="BA152" s="83"/>
      <c r="BC152" s="83"/>
      <c r="BD152" s="83"/>
      <c r="BH152" s="83"/>
      <c r="BI152" s="83"/>
      <c r="BJ152" s="83"/>
      <c r="BK152" s="83"/>
      <c r="BL152" s="83"/>
    </row>
    <row r="153" spans="1:64" x14ac:dyDescent="0.15">
      <c r="A153" s="28" t="s">
        <v>10</v>
      </c>
      <c r="B153" s="28"/>
      <c r="C153" s="56"/>
      <c r="D153" s="56"/>
      <c r="E153" s="56"/>
      <c r="F153" s="26">
        <v>2</v>
      </c>
      <c r="G153" s="69">
        <v>158</v>
      </c>
      <c r="H153" s="28">
        <v>127</v>
      </c>
      <c r="I153" s="21" t="s">
        <v>144</v>
      </c>
      <c r="J153" s="70"/>
      <c r="K153" s="69">
        <v>391.73</v>
      </c>
      <c r="L153" s="71"/>
      <c r="M153" s="72"/>
      <c r="N153" s="69">
        <v>24</v>
      </c>
      <c r="O153" s="73">
        <f t="shared" si="26"/>
        <v>6.126668879074873E-2</v>
      </c>
      <c r="P153" s="73">
        <f t="shared" si="27"/>
        <v>0</v>
      </c>
      <c r="Q153" s="74">
        <f t="shared" si="28"/>
        <v>0</v>
      </c>
      <c r="R153" s="74">
        <f t="shared" si="43"/>
        <v>0</v>
      </c>
      <c r="S153" s="69">
        <v>5</v>
      </c>
      <c r="T153" s="75">
        <f t="shared" si="29"/>
        <v>7.2</v>
      </c>
      <c r="U153" s="33">
        <f t="shared" si="30"/>
        <v>399.68</v>
      </c>
      <c r="V153" s="69">
        <v>1015162090.67</v>
      </c>
      <c r="W153" s="69">
        <v>3643</v>
      </c>
      <c r="X153" s="44">
        <f t="shared" si="31"/>
        <v>278661.02</v>
      </c>
      <c r="Y153" s="76">
        <f t="shared" si="32"/>
        <v>1.492559</v>
      </c>
      <c r="Z153" s="69">
        <v>113636</v>
      </c>
      <c r="AA153" s="76">
        <f t="shared" si="33"/>
        <v>0.98685500000000004</v>
      </c>
      <c r="AB153" s="76">
        <f t="shared" si="34"/>
        <v>-0.34084799999999998</v>
      </c>
      <c r="AC153" s="77">
        <f t="shared" si="35"/>
        <v>0.01</v>
      </c>
      <c r="AD153" s="78">
        <f t="shared" si="44"/>
        <v>0</v>
      </c>
      <c r="AE153" s="79">
        <f t="shared" si="45"/>
        <v>0.01</v>
      </c>
      <c r="AF153" s="69">
        <v>0</v>
      </c>
      <c r="AG153" s="69">
        <v>0</v>
      </c>
      <c r="AH153" s="33">
        <f t="shared" si="36"/>
        <v>0</v>
      </c>
      <c r="AI153" s="41">
        <f t="shared" si="37"/>
        <v>0</v>
      </c>
      <c r="AJ153" s="41">
        <f t="shared" si="38"/>
        <v>46063</v>
      </c>
      <c r="AK153" s="41">
        <f t="shared" si="39"/>
        <v>46063</v>
      </c>
      <c r="AL153" s="41">
        <f t="shared" si="46"/>
        <v>46063</v>
      </c>
      <c r="AM153" s="74">
        <v>46611</v>
      </c>
      <c r="AN153" s="41">
        <f t="shared" si="47"/>
        <v>548</v>
      </c>
      <c r="AO153" s="80" t="str">
        <f t="shared" si="48"/>
        <v>No</v>
      </c>
      <c r="AP153" s="74">
        <v>47041</v>
      </c>
      <c r="AQ153" s="74">
        <f t="shared" si="40"/>
        <v>45.648400000000002</v>
      </c>
      <c r="AR153" s="74">
        <f t="shared" si="41"/>
        <v>46995.351600000002</v>
      </c>
      <c r="AS153" s="74">
        <f t="shared" si="42"/>
        <v>46995.351600000002</v>
      </c>
      <c r="AT153" s="74"/>
      <c r="AU153" s="81"/>
      <c r="AV153" s="81"/>
      <c r="AW153" s="81"/>
      <c r="AX153" s="81"/>
      <c r="AY153" s="82"/>
      <c r="AZ153" s="74"/>
      <c r="BA153" s="83"/>
      <c r="BC153" s="83"/>
      <c r="BD153" s="83"/>
      <c r="BH153" s="83"/>
      <c r="BI153" s="83"/>
      <c r="BJ153" s="83"/>
      <c r="BK153" s="83"/>
      <c r="BL153" s="83"/>
    </row>
    <row r="154" spans="1:64" x14ac:dyDescent="0.15">
      <c r="A154" s="28" t="s">
        <v>16</v>
      </c>
      <c r="B154" s="28"/>
      <c r="C154" s="56"/>
      <c r="D154" s="56"/>
      <c r="E154" s="56"/>
      <c r="F154" s="26">
        <v>3</v>
      </c>
      <c r="G154" s="69">
        <v>135</v>
      </c>
      <c r="H154" s="28">
        <v>128</v>
      </c>
      <c r="I154" s="21" t="s">
        <v>145</v>
      </c>
      <c r="J154" s="70"/>
      <c r="K154" s="69">
        <v>4105.9399999999996</v>
      </c>
      <c r="L154" s="71"/>
      <c r="M154" s="72"/>
      <c r="N154" s="69">
        <v>497</v>
      </c>
      <c r="O154" s="73">
        <f t="shared" si="26"/>
        <v>0.12104414579852606</v>
      </c>
      <c r="P154" s="73">
        <f t="shared" si="27"/>
        <v>0</v>
      </c>
      <c r="Q154" s="74">
        <f t="shared" si="28"/>
        <v>0</v>
      </c>
      <c r="R154" s="74">
        <f t="shared" si="43"/>
        <v>0</v>
      </c>
      <c r="S154" s="69">
        <v>61</v>
      </c>
      <c r="T154" s="75">
        <f t="shared" si="29"/>
        <v>149.1</v>
      </c>
      <c r="U154" s="33">
        <f t="shared" si="30"/>
        <v>4264.1899999999996</v>
      </c>
      <c r="V154" s="69">
        <v>3573966645.3299999</v>
      </c>
      <c r="W154" s="69">
        <v>24952</v>
      </c>
      <c r="X154" s="44">
        <f t="shared" si="31"/>
        <v>143233.67000000001</v>
      </c>
      <c r="Y154" s="76">
        <f t="shared" si="32"/>
        <v>0.76718600000000003</v>
      </c>
      <c r="Z154" s="69">
        <v>116444</v>
      </c>
      <c r="AA154" s="76">
        <f t="shared" si="33"/>
        <v>1.0112410000000001</v>
      </c>
      <c r="AB154" s="76">
        <f t="shared" si="34"/>
        <v>0.15959799999999999</v>
      </c>
      <c r="AC154" s="77">
        <f t="shared" si="35"/>
        <v>0.15959799999999999</v>
      </c>
      <c r="AD154" s="78">
        <f t="shared" si="44"/>
        <v>0</v>
      </c>
      <c r="AE154" s="79">
        <f t="shared" si="45"/>
        <v>0.15959799999999999</v>
      </c>
      <c r="AF154" s="69">
        <v>0</v>
      </c>
      <c r="AG154" s="69">
        <v>0</v>
      </c>
      <c r="AH154" s="33">
        <f t="shared" si="36"/>
        <v>0</v>
      </c>
      <c r="AI154" s="41">
        <f t="shared" si="37"/>
        <v>0</v>
      </c>
      <c r="AJ154" s="41">
        <f t="shared" si="38"/>
        <v>7843410</v>
      </c>
      <c r="AK154" s="41">
        <f t="shared" si="39"/>
        <v>7843410</v>
      </c>
      <c r="AL154" s="41">
        <f t="shared" si="46"/>
        <v>7843410</v>
      </c>
      <c r="AM154" s="74">
        <v>6087799</v>
      </c>
      <c r="AN154" s="41">
        <f t="shared" si="47"/>
        <v>1755611</v>
      </c>
      <c r="AO154" s="80" t="str">
        <f t="shared" si="48"/>
        <v>Yes</v>
      </c>
      <c r="AP154" s="74">
        <v>6129867</v>
      </c>
      <c r="AQ154" s="74">
        <f t="shared" si="40"/>
        <v>187148.13260000001</v>
      </c>
      <c r="AR154" s="74">
        <f t="shared" si="41"/>
        <v>6317015.1326000001</v>
      </c>
      <c r="AS154" s="74">
        <f t="shared" si="42"/>
        <v>6317015.1326000001</v>
      </c>
      <c r="AT154" s="74"/>
      <c r="AU154" s="81"/>
      <c r="AV154" s="81"/>
      <c r="AW154" s="81"/>
      <c r="AX154" s="81"/>
      <c r="AY154" s="82"/>
      <c r="AZ154" s="74"/>
      <c r="BA154" s="83"/>
      <c r="BC154" s="83"/>
      <c r="BD154" s="83"/>
      <c r="BH154" s="83"/>
      <c r="BI154" s="83"/>
      <c r="BJ154" s="83"/>
      <c r="BK154" s="83"/>
      <c r="BL154" s="83"/>
    </row>
    <row r="155" spans="1:64" x14ac:dyDescent="0.15">
      <c r="A155" s="28" t="s">
        <v>10</v>
      </c>
      <c r="B155" s="28"/>
      <c r="C155" s="56"/>
      <c r="D155" s="56"/>
      <c r="E155" s="56"/>
      <c r="F155" s="26">
        <v>6</v>
      </c>
      <c r="G155" s="69">
        <v>99</v>
      </c>
      <c r="H155" s="28">
        <v>129</v>
      </c>
      <c r="I155" s="21" t="s">
        <v>146</v>
      </c>
      <c r="J155" s="70"/>
      <c r="K155" s="69">
        <v>1342.46</v>
      </c>
      <c r="L155" s="71"/>
      <c r="M155" s="72"/>
      <c r="N155" s="69">
        <v>131</v>
      </c>
      <c r="O155" s="73">
        <f t="shared" ref="O155:O195" si="49">N155/K155</f>
        <v>9.7582050861850636E-2</v>
      </c>
      <c r="P155" s="73">
        <f t="shared" ref="P155:P195" si="50">IF(O155&gt;0.75,+O155-0.75,0)</f>
        <v>0</v>
      </c>
      <c r="Q155" s="74">
        <f t="shared" ref="Q155:Q195" si="51">P155*K155</f>
        <v>0</v>
      </c>
      <c r="R155" s="74">
        <f t="shared" si="43"/>
        <v>0</v>
      </c>
      <c r="S155" s="69">
        <v>9</v>
      </c>
      <c r="T155" s="75">
        <f t="shared" ref="T155:T195" si="52">ROUND(N155*$T$2,2)</f>
        <v>39.299999999999997</v>
      </c>
      <c r="U155" s="33">
        <f t="shared" ref="U155:U195" si="53">K155+T155+0.15*S155+0.05*Q155</f>
        <v>1383.11</v>
      </c>
      <c r="V155" s="69">
        <v>1267723059.3299999</v>
      </c>
      <c r="W155" s="69">
        <v>11106</v>
      </c>
      <c r="X155" s="44">
        <f t="shared" ref="X155:X195" si="54">ROUND(V155/W155,2)</f>
        <v>114147.58</v>
      </c>
      <c r="Y155" s="76">
        <f t="shared" ref="Y155:Y195" si="55">(ROUND(X155/$Y$21,6))</f>
        <v>0.61139500000000002</v>
      </c>
      <c r="Z155" s="69">
        <v>101897</v>
      </c>
      <c r="AA155" s="76">
        <f t="shared" ref="AA155:AA195" si="56">(ROUND(Z155/$AA$21,6))</f>
        <v>0.88490999999999997</v>
      </c>
      <c r="AB155" s="76">
        <f t="shared" ref="AB155:AB195" si="57">ROUND(1-((Y155*$T$4)+(AA155*$T$5)),6)</f>
        <v>0.30655100000000002</v>
      </c>
      <c r="AC155" s="77">
        <f t="shared" ref="AC155:AC195" si="58">IF(C155=1,MAX($T$7,AB155),MAX($T$6,AB155))</f>
        <v>0.30655100000000002</v>
      </c>
      <c r="AD155" s="78">
        <f t="shared" si="44"/>
        <v>0</v>
      </c>
      <c r="AE155" s="79">
        <f t="shared" si="45"/>
        <v>0.30655100000000002</v>
      </c>
      <c r="AF155" s="69">
        <v>0</v>
      </c>
      <c r="AG155" s="69">
        <v>0</v>
      </c>
      <c r="AH155" s="33">
        <f t="shared" ref="AH155:AH195" si="59">ROUND((AG155/13)*100,2)</f>
        <v>0</v>
      </c>
      <c r="AI155" s="41">
        <f t="shared" ref="AI155:AI195" si="60">ROUND(AF155*AH155,0)</f>
        <v>0</v>
      </c>
      <c r="AJ155" s="41">
        <f t="shared" ref="AJ155:AJ195" si="61">ROUND(U155*AE155*$AJ$21,0)</f>
        <v>4886528</v>
      </c>
      <c r="AK155" s="41">
        <f t="shared" ref="AK155:AK195" si="62">IF(AJ155=0, 0,AI155+AJ155)</f>
        <v>4886528</v>
      </c>
      <c r="AL155" s="41">
        <f t="shared" si="46"/>
        <v>4886528</v>
      </c>
      <c r="AM155" s="74">
        <v>5929453</v>
      </c>
      <c r="AN155" s="41">
        <f t="shared" si="47"/>
        <v>1042925</v>
      </c>
      <c r="AO155" s="80" t="str">
        <f t="shared" si="48"/>
        <v>No</v>
      </c>
      <c r="AP155" s="74">
        <v>5779507</v>
      </c>
      <c r="AQ155" s="74">
        <f t="shared" ref="AQ155:AQ195" si="63">IF(AO155="Yes",+AN155*$L$9,+AN155*$L$10)</f>
        <v>86875.652499999997</v>
      </c>
      <c r="AR155" s="74">
        <f t="shared" ref="AR155:AR195" si="64">IF(AO155="Yes",+AP155+AQ155,+AP155-AQ155)</f>
        <v>5692631.3475000001</v>
      </c>
      <c r="AS155" s="74">
        <f t="shared" ref="AS155:AS195" si="65">IF(C155=1,MAX(AR155,AM155),AR155)</f>
        <v>5692631.3475000001</v>
      </c>
      <c r="AT155" s="74"/>
      <c r="AU155" s="81"/>
      <c r="AV155" s="81"/>
      <c r="AW155" s="81"/>
      <c r="AX155" s="81"/>
      <c r="AY155" s="82"/>
      <c r="AZ155" s="74"/>
      <c r="BA155" s="83"/>
      <c r="BC155" s="83"/>
      <c r="BD155" s="83"/>
      <c r="BH155" s="83"/>
      <c r="BI155" s="83"/>
      <c r="BJ155" s="83"/>
      <c r="BK155" s="83"/>
      <c r="BL155" s="83"/>
    </row>
    <row r="156" spans="1:64" x14ac:dyDescent="0.15">
      <c r="A156" s="28" t="s">
        <v>16</v>
      </c>
      <c r="B156" s="28"/>
      <c r="C156" s="56"/>
      <c r="D156" s="56"/>
      <c r="E156" s="56"/>
      <c r="F156" s="26">
        <v>5</v>
      </c>
      <c r="G156" s="69">
        <v>87</v>
      </c>
      <c r="H156" s="28">
        <v>130</v>
      </c>
      <c r="I156" s="21" t="s">
        <v>147</v>
      </c>
      <c r="J156" s="70"/>
      <c r="K156" s="69">
        <v>2431.33</v>
      </c>
      <c r="L156" s="71"/>
      <c r="M156" s="72"/>
      <c r="N156" s="69">
        <v>297</v>
      </c>
      <c r="O156" s="73">
        <f t="shared" si="49"/>
        <v>0.12215536352531331</v>
      </c>
      <c r="P156" s="73">
        <f t="shared" si="50"/>
        <v>0</v>
      </c>
      <c r="Q156" s="74">
        <f t="shared" si="51"/>
        <v>0</v>
      </c>
      <c r="R156" s="74">
        <f t="shared" ref="R156:R195" si="66">Q156*0.05</f>
        <v>0</v>
      </c>
      <c r="S156" s="69">
        <v>18</v>
      </c>
      <c r="T156" s="75">
        <f t="shared" si="52"/>
        <v>89.1</v>
      </c>
      <c r="U156" s="33">
        <f t="shared" si="53"/>
        <v>2523.1299999999997</v>
      </c>
      <c r="V156" s="69">
        <v>3149753134.3299999</v>
      </c>
      <c r="W156" s="69">
        <v>19571</v>
      </c>
      <c r="X156" s="44">
        <f t="shared" si="54"/>
        <v>160939.82</v>
      </c>
      <c r="Y156" s="76">
        <f t="shared" si="55"/>
        <v>0.86202299999999998</v>
      </c>
      <c r="Z156" s="69">
        <v>90324</v>
      </c>
      <c r="AA156" s="76">
        <f t="shared" si="56"/>
        <v>0.78440600000000005</v>
      </c>
      <c r="AB156" s="76">
        <f t="shared" si="57"/>
        <v>0.16126199999999999</v>
      </c>
      <c r="AC156" s="77">
        <f t="shared" si="58"/>
        <v>0.16126199999999999</v>
      </c>
      <c r="AD156" s="78">
        <f t="shared" ref="AD156:AD195" si="67">IF(G156&gt;=1,IF(G156&lt;=5,0.06,IF(G156&lt;=10,0.05,IF(G156&lt;=15,0.04,IF(G156&lt;=19,0.03,0)))),0)</f>
        <v>0</v>
      </c>
      <c r="AE156" s="79">
        <f t="shared" ref="AE156:AE195" si="68">+AD156+AC156</f>
        <v>0.16126199999999999</v>
      </c>
      <c r="AF156" s="69">
        <v>2432</v>
      </c>
      <c r="AG156" s="69">
        <v>13</v>
      </c>
      <c r="AH156" s="33">
        <f t="shared" si="59"/>
        <v>100</v>
      </c>
      <c r="AI156" s="41">
        <f t="shared" si="60"/>
        <v>243200</v>
      </c>
      <c r="AJ156" s="41">
        <f t="shared" si="61"/>
        <v>4689350</v>
      </c>
      <c r="AK156" s="41">
        <f t="shared" si="62"/>
        <v>4932550</v>
      </c>
      <c r="AL156" s="41">
        <f t="shared" ref="AL156:AL195" si="69">IF(AND(C156=1,AK156&lt;AM156),AM156,AK156)</f>
        <v>4932550</v>
      </c>
      <c r="AM156" s="74">
        <v>3458266</v>
      </c>
      <c r="AN156" s="41">
        <f t="shared" ref="AN156:AN195" si="70">ABS(SUM(AM156,-AK156))</f>
        <v>1474284</v>
      </c>
      <c r="AO156" s="80" t="str">
        <f t="shared" ref="AO156:AO195" si="71">IF(AK156&gt;AM156,"Yes","No")</f>
        <v>Yes</v>
      </c>
      <c r="AP156" s="74">
        <v>3628482</v>
      </c>
      <c r="AQ156" s="74">
        <f t="shared" si="63"/>
        <v>157158.67439999999</v>
      </c>
      <c r="AR156" s="74">
        <f t="shared" si="64"/>
        <v>3785640.6743999999</v>
      </c>
      <c r="AS156" s="74">
        <f t="shared" si="65"/>
        <v>3785640.6743999999</v>
      </c>
      <c r="AT156" s="74"/>
      <c r="AU156" s="81"/>
      <c r="AV156" s="81"/>
      <c r="AW156" s="81"/>
      <c r="AX156" s="81"/>
      <c r="AY156" s="82"/>
      <c r="AZ156" s="74"/>
      <c r="BA156" s="83"/>
      <c r="BC156" s="83"/>
      <c r="BD156" s="83"/>
      <c r="BH156" s="83"/>
      <c r="BI156" s="83"/>
      <c r="BJ156" s="83"/>
      <c r="BK156" s="83"/>
      <c r="BL156" s="83"/>
    </row>
    <row r="157" spans="1:64" x14ac:dyDescent="0.15">
      <c r="A157" s="28" t="s">
        <v>20</v>
      </c>
      <c r="B157" s="28"/>
      <c r="C157" s="56"/>
      <c r="D157" s="56"/>
      <c r="E157" s="56"/>
      <c r="F157" s="26">
        <v>6</v>
      </c>
      <c r="G157" s="69">
        <v>63</v>
      </c>
      <c r="H157" s="28">
        <v>131</v>
      </c>
      <c r="I157" s="21" t="s">
        <v>148</v>
      </c>
      <c r="J157" s="70"/>
      <c r="K157" s="69">
        <v>6308.72</v>
      </c>
      <c r="L157" s="71"/>
      <c r="M157" s="72"/>
      <c r="N157" s="69">
        <v>1428</v>
      </c>
      <c r="O157" s="73">
        <f t="shared" si="49"/>
        <v>0.22635336486640711</v>
      </c>
      <c r="P157" s="73">
        <f t="shared" si="50"/>
        <v>0</v>
      </c>
      <c r="Q157" s="74">
        <f t="shared" si="51"/>
        <v>0</v>
      </c>
      <c r="R157" s="74">
        <f t="shared" si="66"/>
        <v>0</v>
      </c>
      <c r="S157" s="69">
        <v>119</v>
      </c>
      <c r="T157" s="75">
        <f t="shared" si="52"/>
        <v>428.4</v>
      </c>
      <c r="U157" s="33">
        <f t="shared" si="53"/>
        <v>6754.97</v>
      </c>
      <c r="V157" s="69">
        <v>5834779503.6700001</v>
      </c>
      <c r="W157" s="69">
        <v>43863</v>
      </c>
      <c r="X157" s="44">
        <f t="shared" si="54"/>
        <v>133022.81</v>
      </c>
      <c r="Y157" s="76">
        <f t="shared" si="55"/>
        <v>0.71249399999999996</v>
      </c>
      <c r="Z157" s="69">
        <v>90796</v>
      </c>
      <c r="AA157" s="76">
        <f t="shared" si="56"/>
        <v>0.78850500000000001</v>
      </c>
      <c r="AB157" s="76">
        <f t="shared" si="57"/>
        <v>0.26470300000000002</v>
      </c>
      <c r="AC157" s="77">
        <f t="shared" si="58"/>
        <v>0.26470300000000002</v>
      </c>
      <c r="AD157" s="78">
        <f t="shared" si="67"/>
        <v>0</v>
      </c>
      <c r="AE157" s="79">
        <f t="shared" si="68"/>
        <v>0.26470300000000002</v>
      </c>
      <c r="AF157" s="69">
        <v>0</v>
      </c>
      <c r="AG157" s="69">
        <v>0</v>
      </c>
      <c r="AH157" s="33">
        <f t="shared" si="59"/>
        <v>0</v>
      </c>
      <c r="AI157" s="41">
        <f t="shared" si="60"/>
        <v>0</v>
      </c>
      <c r="AJ157" s="41">
        <f t="shared" si="61"/>
        <v>20607401</v>
      </c>
      <c r="AK157" s="41">
        <f t="shared" si="62"/>
        <v>20607401</v>
      </c>
      <c r="AL157" s="41">
        <f t="shared" si="69"/>
        <v>20607401</v>
      </c>
      <c r="AM157" s="74">
        <v>20268059</v>
      </c>
      <c r="AN157" s="41">
        <f t="shared" si="70"/>
        <v>339342</v>
      </c>
      <c r="AO157" s="80" t="str">
        <f t="shared" si="71"/>
        <v>Yes</v>
      </c>
      <c r="AP157" s="74">
        <v>20430243</v>
      </c>
      <c r="AQ157" s="74">
        <f t="shared" si="63"/>
        <v>36173.857199999999</v>
      </c>
      <c r="AR157" s="74">
        <f t="shared" si="64"/>
        <v>20466416.8572</v>
      </c>
      <c r="AS157" s="74">
        <f t="shared" si="65"/>
        <v>20466416.8572</v>
      </c>
      <c r="AT157" s="74"/>
      <c r="AU157" s="81"/>
      <c r="AV157" s="81"/>
      <c r="AW157" s="81"/>
      <c r="AX157" s="81"/>
      <c r="AY157" s="82"/>
      <c r="AZ157" s="74"/>
      <c r="BA157" s="83"/>
      <c r="BC157" s="83"/>
      <c r="BD157" s="83"/>
      <c r="BH157" s="83"/>
      <c r="BI157" s="83"/>
      <c r="BJ157" s="83"/>
      <c r="BK157" s="83"/>
      <c r="BL157" s="83"/>
    </row>
    <row r="158" spans="1:64" x14ac:dyDescent="0.15">
      <c r="A158" s="28" t="s">
        <v>16</v>
      </c>
      <c r="B158" s="28"/>
      <c r="C158" s="56"/>
      <c r="D158" s="56"/>
      <c r="E158" s="56"/>
      <c r="F158" s="26">
        <v>5</v>
      </c>
      <c r="G158" s="69">
        <v>69</v>
      </c>
      <c r="H158" s="28">
        <v>132</v>
      </c>
      <c r="I158" s="21" t="s">
        <v>149</v>
      </c>
      <c r="J158" s="70"/>
      <c r="K158" s="69">
        <v>4684.43</v>
      </c>
      <c r="L158" s="71"/>
      <c r="M158" s="72"/>
      <c r="N158" s="69">
        <v>748</v>
      </c>
      <c r="O158" s="73">
        <f t="shared" si="49"/>
        <v>0.15967791172031601</v>
      </c>
      <c r="P158" s="73">
        <f t="shared" si="50"/>
        <v>0</v>
      </c>
      <c r="Q158" s="74">
        <f t="shared" si="51"/>
        <v>0</v>
      </c>
      <c r="R158" s="74">
        <f t="shared" si="66"/>
        <v>0</v>
      </c>
      <c r="S158" s="69">
        <v>308</v>
      </c>
      <c r="T158" s="75">
        <f t="shared" si="52"/>
        <v>224.4</v>
      </c>
      <c r="U158" s="33">
        <f t="shared" si="53"/>
        <v>4955.03</v>
      </c>
      <c r="V158" s="69">
        <v>3875169833</v>
      </c>
      <c r="W158" s="69">
        <v>25937</v>
      </c>
      <c r="X158" s="44">
        <f t="shared" si="54"/>
        <v>149407.01999999999</v>
      </c>
      <c r="Y158" s="76">
        <f t="shared" si="55"/>
        <v>0.80025100000000005</v>
      </c>
      <c r="Z158" s="69">
        <v>105986</v>
      </c>
      <c r="AA158" s="76">
        <f t="shared" si="56"/>
        <v>0.92042000000000002</v>
      </c>
      <c r="AB158" s="76">
        <f t="shared" si="57"/>
        <v>0.16369800000000001</v>
      </c>
      <c r="AC158" s="77">
        <f t="shared" si="58"/>
        <v>0.16369800000000001</v>
      </c>
      <c r="AD158" s="78">
        <f t="shared" si="67"/>
        <v>0</v>
      </c>
      <c r="AE158" s="79">
        <f t="shared" si="68"/>
        <v>0.16369800000000001</v>
      </c>
      <c r="AF158" s="69">
        <v>0</v>
      </c>
      <c r="AG158" s="69">
        <v>0</v>
      </c>
      <c r="AH158" s="33">
        <f t="shared" si="59"/>
        <v>0</v>
      </c>
      <c r="AI158" s="41">
        <f t="shared" si="60"/>
        <v>0</v>
      </c>
      <c r="AJ158" s="41">
        <f t="shared" si="61"/>
        <v>9348256</v>
      </c>
      <c r="AK158" s="41">
        <f t="shared" si="62"/>
        <v>9348256</v>
      </c>
      <c r="AL158" s="41">
        <f t="shared" si="69"/>
        <v>9348256</v>
      </c>
      <c r="AM158" s="74">
        <v>12826469</v>
      </c>
      <c r="AN158" s="41">
        <f t="shared" si="70"/>
        <v>3478213</v>
      </c>
      <c r="AO158" s="80" t="str">
        <f t="shared" si="71"/>
        <v>No</v>
      </c>
      <c r="AP158" s="74">
        <v>11697813</v>
      </c>
      <c r="AQ158" s="74">
        <f t="shared" si="63"/>
        <v>289735.14289999998</v>
      </c>
      <c r="AR158" s="74">
        <f t="shared" si="64"/>
        <v>11408077.857100001</v>
      </c>
      <c r="AS158" s="74">
        <f t="shared" si="65"/>
        <v>11408077.857100001</v>
      </c>
      <c r="AT158" s="74"/>
      <c r="AU158" s="81"/>
      <c r="AV158" s="81"/>
      <c r="AW158" s="81"/>
      <c r="AX158" s="81"/>
      <c r="AY158" s="82"/>
      <c r="AZ158" s="74"/>
      <c r="BA158" s="83"/>
      <c r="BC158" s="83"/>
      <c r="BD158" s="83"/>
      <c r="BH158" s="83"/>
      <c r="BI158" s="83"/>
      <c r="BJ158" s="83"/>
      <c r="BK158" s="83"/>
      <c r="BL158" s="83"/>
    </row>
    <row r="159" spans="1:64" x14ac:dyDescent="0.15">
      <c r="A159" s="28" t="s">
        <v>38</v>
      </c>
      <c r="B159" s="28"/>
      <c r="C159" s="56"/>
      <c r="D159" s="56"/>
      <c r="E159" s="56"/>
      <c r="F159" s="26">
        <v>9</v>
      </c>
      <c r="G159" s="69">
        <v>20</v>
      </c>
      <c r="H159" s="28">
        <v>133</v>
      </c>
      <c r="I159" s="21" t="s">
        <v>150</v>
      </c>
      <c r="J159" s="70"/>
      <c r="K159" s="69">
        <v>382.01</v>
      </c>
      <c r="L159" s="85"/>
      <c r="M159" s="72"/>
      <c r="N159" s="69">
        <v>213</v>
      </c>
      <c r="O159" s="73">
        <f t="shared" si="49"/>
        <v>0.55757702677940368</v>
      </c>
      <c r="P159" s="73">
        <f t="shared" si="50"/>
        <v>0</v>
      </c>
      <c r="Q159" s="74">
        <f t="shared" si="51"/>
        <v>0</v>
      </c>
      <c r="R159" s="74">
        <f t="shared" si="66"/>
        <v>0</v>
      </c>
      <c r="S159" s="69">
        <v>8</v>
      </c>
      <c r="T159" s="75">
        <f t="shared" si="52"/>
        <v>63.9</v>
      </c>
      <c r="U159" s="33">
        <f t="shared" si="53"/>
        <v>447.10999999999996</v>
      </c>
      <c r="V159" s="69">
        <v>253210377</v>
      </c>
      <c r="W159" s="69">
        <v>2914</v>
      </c>
      <c r="X159" s="44">
        <f t="shared" si="54"/>
        <v>86894.43</v>
      </c>
      <c r="Y159" s="76">
        <f t="shared" si="55"/>
        <v>0.465422</v>
      </c>
      <c r="Z159" s="69">
        <v>62178</v>
      </c>
      <c r="AA159" s="76">
        <f t="shared" si="56"/>
        <v>0.53997600000000001</v>
      </c>
      <c r="AB159" s="76">
        <f t="shared" si="57"/>
        <v>0.512212</v>
      </c>
      <c r="AC159" s="77">
        <f t="shared" si="58"/>
        <v>0.512212</v>
      </c>
      <c r="AD159" s="78">
        <f t="shared" si="67"/>
        <v>0</v>
      </c>
      <c r="AE159" s="79">
        <f t="shared" si="68"/>
        <v>0.512212</v>
      </c>
      <c r="AF159" s="69">
        <v>0</v>
      </c>
      <c r="AG159" s="69">
        <v>0</v>
      </c>
      <c r="AH159" s="33">
        <f t="shared" si="59"/>
        <v>0</v>
      </c>
      <c r="AI159" s="41">
        <f t="shared" si="60"/>
        <v>0</v>
      </c>
      <c r="AJ159" s="41">
        <f t="shared" si="61"/>
        <v>2639399</v>
      </c>
      <c r="AK159" s="41">
        <f t="shared" si="62"/>
        <v>2639399</v>
      </c>
      <c r="AL159" s="41">
        <f t="shared" si="69"/>
        <v>2639399</v>
      </c>
      <c r="AM159" s="74">
        <v>2612273</v>
      </c>
      <c r="AN159" s="41">
        <f t="shared" si="70"/>
        <v>27126</v>
      </c>
      <c r="AO159" s="80" t="str">
        <f t="shared" si="71"/>
        <v>Yes</v>
      </c>
      <c r="AP159" s="74">
        <v>2665202</v>
      </c>
      <c r="AQ159" s="74">
        <f t="shared" si="63"/>
        <v>2891.6316000000002</v>
      </c>
      <c r="AR159" s="74">
        <f t="shared" si="64"/>
        <v>2668093.6316</v>
      </c>
      <c r="AS159" s="74">
        <f t="shared" si="65"/>
        <v>2668093.6316</v>
      </c>
      <c r="AT159" s="74"/>
      <c r="AU159" s="81"/>
      <c r="AV159" s="81"/>
      <c r="AW159" s="81"/>
      <c r="AX159" s="81"/>
      <c r="AY159" s="82"/>
      <c r="AZ159" s="74"/>
      <c r="BA159" s="83"/>
      <c r="BC159" s="83"/>
      <c r="BD159" s="83"/>
      <c r="BH159" s="83"/>
      <c r="BI159" s="83"/>
      <c r="BJ159" s="83"/>
      <c r="BK159" s="83"/>
      <c r="BL159" s="83"/>
    </row>
    <row r="160" spans="1:64" x14ac:dyDescent="0.15">
      <c r="A160" s="28" t="s">
        <v>38</v>
      </c>
      <c r="B160" s="28"/>
      <c r="C160" s="56"/>
      <c r="D160" s="56"/>
      <c r="E160" s="56"/>
      <c r="F160" s="26">
        <v>9</v>
      </c>
      <c r="G160" s="69">
        <v>33</v>
      </c>
      <c r="H160" s="28">
        <v>134</v>
      </c>
      <c r="I160" s="21" t="s">
        <v>151</v>
      </c>
      <c r="J160" s="70"/>
      <c r="K160" s="69">
        <v>1489.93</v>
      </c>
      <c r="L160" s="85"/>
      <c r="M160" s="72"/>
      <c r="N160" s="69">
        <v>604</v>
      </c>
      <c r="O160" s="73">
        <f t="shared" si="49"/>
        <v>0.40538817259871268</v>
      </c>
      <c r="P160" s="73">
        <f t="shared" si="50"/>
        <v>0</v>
      </c>
      <c r="Q160" s="74">
        <f t="shared" si="51"/>
        <v>0</v>
      </c>
      <c r="R160" s="74">
        <f t="shared" si="66"/>
        <v>0</v>
      </c>
      <c r="S160" s="69">
        <v>4</v>
      </c>
      <c r="T160" s="75">
        <f t="shared" si="52"/>
        <v>181.2</v>
      </c>
      <c r="U160" s="33">
        <f t="shared" si="53"/>
        <v>1671.73</v>
      </c>
      <c r="V160" s="69">
        <v>1146653741.6700001</v>
      </c>
      <c r="W160" s="69">
        <v>11949</v>
      </c>
      <c r="X160" s="44">
        <f t="shared" si="54"/>
        <v>95962.32</v>
      </c>
      <c r="Y160" s="76">
        <f t="shared" si="55"/>
        <v>0.513992</v>
      </c>
      <c r="Z160" s="69">
        <v>68813</v>
      </c>
      <c r="AA160" s="76">
        <f t="shared" si="56"/>
        <v>0.59759700000000004</v>
      </c>
      <c r="AB160" s="76">
        <f t="shared" si="57"/>
        <v>0.46092699999999998</v>
      </c>
      <c r="AC160" s="77">
        <f t="shared" si="58"/>
        <v>0.46092699999999998</v>
      </c>
      <c r="AD160" s="78">
        <f t="shared" si="67"/>
        <v>0</v>
      </c>
      <c r="AE160" s="79">
        <f t="shared" si="68"/>
        <v>0.46092699999999998</v>
      </c>
      <c r="AF160" s="69">
        <v>0</v>
      </c>
      <c r="AG160" s="69">
        <v>0</v>
      </c>
      <c r="AH160" s="33">
        <f t="shared" si="59"/>
        <v>0</v>
      </c>
      <c r="AI160" s="41">
        <f t="shared" si="60"/>
        <v>0</v>
      </c>
      <c r="AJ160" s="41">
        <f t="shared" si="61"/>
        <v>8880537</v>
      </c>
      <c r="AK160" s="41">
        <f t="shared" si="62"/>
        <v>8880537</v>
      </c>
      <c r="AL160" s="41">
        <f t="shared" si="69"/>
        <v>8880537</v>
      </c>
      <c r="AM160" s="74">
        <v>9790490</v>
      </c>
      <c r="AN160" s="41">
        <f t="shared" si="70"/>
        <v>909953</v>
      </c>
      <c r="AO160" s="80" t="str">
        <f t="shared" si="71"/>
        <v>No</v>
      </c>
      <c r="AP160" s="74">
        <v>9627288</v>
      </c>
      <c r="AQ160" s="74">
        <f t="shared" si="63"/>
        <v>75799.084900000002</v>
      </c>
      <c r="AR160" s="74">
        <f t="shared" si="64"/>
        <v>9551488.9151000008</v>
      </c>
      <c r="AS160" s="74">
        <f t="shared" si="65"/>
        <v>9551488.9151000008</v>
      </c>
      <c r="AT160" s="74"/>
      <c r="AU160" s="81"/>
      <c r="AV160" s="81"/>
      <c r="AW160" s="81"/>
      <c r="AX160" s="81"/>
      <c r="AY160" s="82"/>
      <c r="AZ160" s="74"/>
      <c r="BA160" s="83"/>
      <c r="BC160" s="83"/>
      <c r="BD160" s="83"/>
      <c r="BH160" s="83"/>
      <c r="BI160" s="83"/>
      <c r="BJ160" s="83"/>
      <c r="BK160" s="83"/>
      <c r="BL160" s="83"/>
    </row>
    <row r="161" spans="1:64" x14ac:dyDescent="0.15">
      <c r="A161" s="28" t="s">
        <v>12</v>
      </c>
      <c r="B161" s="28">
        <v>1</v>
      </c>
      <c r="C161" s="56">
        <v>1</v>
      </c>
      <c r="D161" s="56">
        <v>1</v>
      </c>
      <c r="E161" s="56"/>
      <c r="F161" s="26">
        <v>2</v>
      </c>
      <c r="G161" s="69">
        <v>132</v>
      </c>
      <c r="H161" s="28">
        <v>135</v>
      </c>
      <c r="I161" s="21" t="s">
        <v>152</v>
      </c>
      <c r="J161" s="70"/>
      <c r="K161" s="69">
        <v>16114.14</v>
      </c>
      <c r="L161" s="71"/>
      <c r="M161" s="72"/>
      <c r="N161" s="69">
        <v>9648</v>
      </c>
      <c r="O161" s="73">
        <f t="shared" si="49"/>
        <v>0.5987288182925059</v>
      </c>
      <c r="P161" s="73">
        <f t="shared" si="50"/>
        <v>0</v>
      </c>
      <c r="Q161" s="74">
        <f t="shared" si="51"/>
        <v>0</v>
      </c>
      <c r="R161" s="74">
        <f t="shared" si="66"/>
        <v>0</v>
      </c>
      <c r="S161" s="69">
        <v>2389</v>
      </c>
      <c r="T161" s="75">
        <f t="shared" si="52"/>
        <v>2894.4</v>
      </c>
      <c r="U161" s="33">
        <f t="shared" si="53"/>
        <v>19366.89</v>
      </c>
      <c r="V161" s="69">
        <v>32135587821.669998</v>
      </c>
      <c r="W161" s="69">
        <v>130824</v>
      </c>
      <c r="X161" s="44">
        <f t="shared" si="54"/>
        <v>245639.85</v>
      </c>
      <c r="Y161" s="76">
        <f t="shared" si="55"/>
        <v>1.3156920000000001</v>
      </c>
      <c r="Z161" s="69">
        <v>84893</v>
      </c>
      <c r="AA161" s="76">
        <f t="shared" si="56"/>
        <v>0.73724100000000004</v>
      </c>
      <c r="AB161" s="76">
        <f t="shared" si="57"/>
        <v>-0.14215700000000001</v>
      </c>
      <c r="AC161" s="77">
        <f t="shared" si="58"/>
        <v>0.1</v>
      </c>
      <c r="AD161" s="78">
        <f t="shared" si="67"/>
        <v>0</v>
      </c>
      <c r="AE161" s="79">
        <f t="shared" si="68"/>
        <v>0.1</v>
      </c>
      <c r="AF161" s="69">
        <v>0</v>
      </c>
      <c r="AG161" s="69">
        <v>0</v>
      </c>
      <c r="AH161" s="33">
        <f t="shared" si="59"/>
        <v>0</v>
      </c>
      <c r="AI161" s="41">
        <f t="shared" si="60"/>
        <v>0</v>
      </c>
      <c r="AJ161" s="41">
        <f t="shared" si="61"/>
        <v>22320341</v>
      </c>
      <c r="AK161" s="41">
        <f t="shared" si="62"/>
        <v>22320341</v>
      </c>
      <c r="AL161" s="41">
        <f t="shared" si="69"/>
        <v>22320341</v>
      </c>
      <c r="AM161" s="74">
        <v>10803759</v>
      </c>
      <c r="AN161" s="41">
        <f t="shared" si="70"/>
        <v>11516582</v>
      </c>
      <c r="AO161" s="80" t="str">
        <f t="shared" si="71"/>
        <v>Yes</v>
      </c>
      <c r="AP161" s="74">
        <v>12362917</v>
      </c>
      <c r="AQ161" s="74">
        <f t="shared" si="63"/>
        <v>1227667.6412</v>
      </c>
      <c r="AR161" s="74">
        <f t="shared" si="64"/>
        <v>13590584.6412</v>
      </c>
      <c r="AS161" s="74">
        <f t="shared" si="65"/>
        <v>13590584.6412</v>
      </c>
      <c r="AT161" s="74"/>
      <c r="AU161" s="81"/>
      <c r="AV161" s="81"/>
      <c r="AW161" s="81"/>
      <c r="AX161" s="81"/>
      <c r="AY161" s="82"/>
      <c r="AZ161" s="74"/>
      <c r="BA161" s="83"/>
      <c r="BC161" s="83"/>
      <c r="BD161" s="83"/>
      <c r="BH161" s="83"/>
      <c r="BI161" s="83"/>
      <c r="BJ161" s="83"/>
      <c r="BK161" s="83"/>
      <c r="BL161" s="83"/>
    </row>
    <row r="162" spans="1:64" x14ac:dyDescent="0.15">
      <c r="A162" s="28" t="s">
        <v>38</v>
      </c>
      <c r="B162" s="28"/>
      <c r="C162" s="56"/>
      <c r="D162" s="56"/>
      <c r="E162" s="56"/>
      <c r="F162" s="26">
        <v>9</v>
      </c>
      <c r="G162" s="69">
        <v>22</v>
      </c>
      <c r="H162" s="28">
        <v>136</v>
      </c>
      <c r="I162" s="21" t="s">
        <v>153</v>
      </c>
      <c r="J162" s="70"/>
      <c r="K162" s="69">
        <v>506.79</v>
      </c>
      <c r="L162" s="85"/>
      <c r="M162" s="72"/>
      <c r="N162" s="69">
        <v>199</v>
      </c>
      <c r="O162" s="73">
        <f t="shared" si="49"/>
        <v>0.39266757434045657</v>
      </c>
      <c r="P162" s="73">
        <f t="shared" si="50"/>
        <v>0</v>
      </c>
      <c r="Q162" s="74">
        <f t="shared" si="51"/>
        <v>0</v>
      </c>
      <c r="R162" s="74">
        <f t="shared" si="66"/>
        <v>0</v>
      </c>
      <c r="S162" s="69">
        <v>0</v>
      </c>
      <c r="T162" s="75">
        <f t="shared" si="52"/>
        <v>59.7</v>
      </c>
      <c r="U162" s="33">
        <f t="shared" si="53"/>
        <v>566.49</v>
      </c>
      <c r="V162" s="69">
        <v>339588173</v>
      </c>
      <c r="W162" s="69">
        <v>3742</v>
      </c>
      <c r="X162" s="44">
        <f t="shared" si="54"/>
        <v>90750.45</v>
      </c>
      <c r="Y162" s="76">
        <f t="shared" si="55"/>
        <v>0.48607600000000001</v>
      </c>
      <c r="Z162" s="69">
        <v>75574</v>
      </c>
      <c r="AA162" s="76">
        <f t="shared" si="56"/>
        <v>0.65631099999999998</v>
      </c>
      <c r="AB162" s="76">
        <f t="shared" si="57"/>
        <v>0.46285399999999999</v>
      </c>
      <c r="AC162" s="77">
        <f t="shared" si="58"/>
        <v>0.46285399999999999</v>
      </c>
      <c r="AD162" s="78">
        <f t="shared" si="67"/>
        <v>0</v>
      </c>
      <c r="AE162" s="79">
        <f t="shared" si="68"/>
        <v>0.46285399999999999</v>
      </c>
      <c r="AF162" s="69">
        <v>0</v>
      </c>
      <c r="AG162" s="69">
        <v>0</v>
      </c>
      <c r="AH162" s="33">
        <f t="shared" si="59"/>
        <v>0</v>
      </c>
      <c r="AI162" s="41">
        <f t="shared" si="60"/>
        <v>0</v>
      </c>
      <c r="AJ162" s="41">
        <f t="shared" si="61"/>
        <v>3021880</v>
      </c>
      <c r="AK162" s="41">
        <f t="shared" si="62"/>
        <v>3021880</v>
      </c>
      <c r="AL162" s="41">
        <f t="shared" si="69"/>
        <v>3021880</v>
      </c>
      <c r="AM162" s="74">
        <v>3196216</v>
      </c>
      <c r="AN162" s="41">
        <f t="shared" si="70"/>
        <v>174336</v>
      </c>
      <c r="AO162" s="80" t="str">
        <f t="shared" si="71"/>
        <v>No</v>
      </c>
      <c r="AP162" s="74">
        <v>3190254</v>
      </c>
      <c r="AQ162" s="74">
        <f t="shared" si="63"/>
        <v>14522.1888</v>
      </c>
      <c r="AR162" s="74">
        <f t="shared" si="64"/>
        <v>3175731.8111999999</v>
      </c>
      <c r="AS162" s="74">
        <f t="shared" si="65"/>
        <v>3175731.8111999999</v>
      </c>
      <c r="AT162" s="74"/>
      <c r="AU162" s="81"/>
      <c r="AV162" s="81"/>
      <c r="AW162" s="81"/>
      <c r="AX162" s="81"/>
      <c r="AY162" s="82"/>
      <c r="AZ162" s="74"/>
      <c r="BA162" s="83"/>
      <c r="BC162" s="83"/>
      <c r="BD162" s="83"/>
      <c r="BH162" s="83"/>
      <c r="BI162" s="83"/>
      <c r="BJ162" s="83"/>
      <c r="BK162" s="83"/>
      <c r="BL162" s="83"/>
    </row>
    <row r="163" spans="1:64" x14ac:dyDescent="0.15">
      <c r="A163" s="28" t="s">
        <v>20</v>
      </c>
      <c r="B163" s="28"/>
      <c r="C163" s="56"/>
      <c r="D163" s="56"/>
      <c r="E163" s="56"/>
      <c r="F163" s="26">
        <v>3</v>
      </c>
      <c r="G163" s="69">
        <v>138</v>
      </c>
      <c r="H163" s="28">
        <v>137</v>
      </c>
      <c r="I163" s="21" t="s">
        <v>154</v>
      </c>
      <c r="J163" s="70"/>
      <c r="K163" s="69">
        <v>2076.54</v>
      </c>
      <c r="L163" s="71"/>
      <c r="M163" s="72"/>
      <c r="N163" s="69">
        <v>561</v>
      </c>
      <c r="O163" s="73">
        <f t="shared" si="49"/>
        <v>0.27016094079574676</v>
      </c>
      <c r="P163" s="73">
        <f t="shared" si="50"/>
        <v>0</v>
      </c>
      <c r="Q163" s="74">
        <f t="shared" si="51"/>
        <v>0</v>
      </c>
      <c r="R163" s="74">
        <f t="shared" si="66"/>
        <v>0</v>
      </c>
      <c r="S163" s="69">
        <v>13</v>
      </c>
      <c r="T163" s="75">
        <f t="shared" si="52"/>
        <v>168.3</v>
      </c>
      <c r="U163" s="33">
        <f t="shared" si="53"/>
        <v>2246.79</v>
      </c>
      <c r="V163" s="69">
        <v>3965121389.3299999</v>
      </c>
      <c r="W163" s="69">
        <v>18593</v>
      </c>
      <c r="X163" s="44">
        <f t="shared" si="54"/>
        <v>213258.83</v>
      </c>
      <c r="Y163" s="76">
        <f t="shared" si="55"/>
        <v>1.142253</v>
      </c>
      <c r="Z163" s="69">
        <v>78875</v>
      </c>
      <c r="AA163" s="76">
        <f t="shared" si="56"/>
        <v>0.68497799999999998</v>
      </c>
      <c r="AB163" s="76">
        <f t="shared" si="57"/>
        <v>-5.0699999999999999E-3</v>
      </c>
      <c r="AC163" s="77">
        <f t="shared" si="58"/>
        <v>0.01</v>
      </c>
      <c r="AD163" s="78">
        <f t="shared" si="67"/>
        <v>0</v>
      </c>
      <c r="AE163" s="79">
        <f t="shared" si="68"/>
        <v>0.01</v>
      </c>
      <c r="AF163" s="69">
        <v>0</v>
      </c>
      <c r="AG163" s="69">
        <v>0</v>
      </c>
      <c r="AH163" s="33">
        <f t="shared" si="59"/>
        <v>0</v>
      </c>
      <c r="AI163" s="41">
        <f t="shared" si="60"/>
        <v>0</v>
      </c>
      <c r="AJ163" s="41">
        <f t="shared" si="61"/>
        <v>258943</v>
      </c>
      <c r="AK163" s="41">
        <f t="shared" si="62"/>
        <v>258943</v>
      </c>
      <c r="AL163" s="41">
        <f t="shared" si="69"/>
        <v>258943</v>
      </c>
      <c r="AM163" s="74">
        <v>1649159</v>
      </c>
      <c r="AN163" s="41">
        <f t="shared" si="70"/>
        <v>1390216</v>
      </c>
      <c r="AO163" s="80" t="str">
        <f t="shared" si="71"/>
        <v>No</v>
      </c>
      <c r="AP163" s="74">
        <v>1188816</v>
      </c>
      <c r="AQ163" s="74">
        <f t="shared" si="63"/>
        <v>115804.99279999999</v>
      </c>
      <c r="AR163" s="74">
        <f t="shared" si="64"/>
        <v>1073011.0072000001</v>
      </c>
      <c r="AS163" s="74">
        <f t="shared" si="65"/>
        <v>1073011.0072000001</v>
      </c>
      <c r="AT163" s="74"/>
      <c r="AU163" s="81"/>
      <c r="AV163" s="81"/>
      <c r="AW163" s="81"/>
      <c r="AX163" s="81"/>
      <c r="AY163" s="82"/>
      <c r="AZ163" s="74"/>
      <c r="BA163" s="83"/>
      <c r="BC163" s="83"/>
      <c r="BD163" s="83"/>
      <c r="BH163" s="83"/>
      <c r="BI163" s="83"/>
      <c r="BJ163" s="83"/>
      <c r="BK163" s="83"/>
      <c r="BL163" s="83"/>
    </row>
    <row r="164" spans="1:64" x14ac:dyDescent="0.15">
      <c r="A164" s="28" t="s">
        <v>25</v>
      </c>
      <c r="B164" s="28"/>
      <c r="C164" s="56"/>
      <c r="D164" s="56"/>
      <c r="E164" s="56"/>
      <c r="F164" s="26">
        <v>8</v>
      </c>
      <c r="G164" s="69">
        <v>24</v>
      </c>
      <c r="H164" s="28">
        <v>138</v>
      </c>
      <c r="I164" s="21" t="s">
        <v>155</v>
      </c>
      <c r="J164" s="70"/>
      <c r="K164" s="69">
        <v>7165.98</v>
      </c>
      <c r="L164" s="85"/>
      <c r="M164" s="72"/>
      <c r="N164" s="69">
        <v>3629</v>
      </c>
      <c r="O164" s="73">
        <f t="shared" si="49"/>
        <v>0.50642061518452464</v>
      </c>
      <c r="P164" s="73">
        <f t="shared" si="50"/>
        <v>0</v>
      </c>
      <c r="Q164" s="74">
        <f t="shared" si="51"/>
        <v>0</v>
      </c>
      <c r="R164" s="74">
        <f t="shared" si="66"/>
        <v>0</v>
      </c>
      <c r="S164" s="69">
        <v>458</v>
      </c>
      <c r="T164" s="75">
        <f t="shared" si="52"/>
        <v>1088.7</v>
      </c>
      <c r="U164" s="33">
        <f t="shared" si="53"/>
        <v>8323.380000000001</v>
      </c>
      <c r="V164" s="69">
        <v>6700464842.6700001</v>
      </c>
      <c r="W164" s="69">
        <v>52345</v>
      </c>
      <c r="X164" s="44">
        <f t="shared" si="54"/>
        <v>128005.82</v>
      </c>
      <c r="Y164" s="76">
        <f t="shared" si="55"/>
        <v>0.68562199999999995</v>
      </c>
      <c r="Z164" s="69">
        <v>72757</v>
      </c>
      <c r="AA164" s="76">
        <f t="shared" si="56"/>
        <v>0.63184799999999997</v>
      </c>
      <c r="AB164" s="76">
        <f t="shared" si="57"/>
        <v>0.33051000000000003</v>
      </c>
      <c r="AC164" s="77">
        <f t="shared" si="58"/>
        <v>0.33051000000000003</v>
      </c>
      <c r="AD164" s="78">
        <f t="shared" si="67"/>
        <v>0</v>
      </c>
      <c r="AE164" s="79">
        <f t="shared" si="68"/>
        <v>0.33051000000000003</v>
      </c>
      <c r="AF164" s="69">
        <v>0</v>
      </c>
      <c r="AG164" s="69">
        <v>0</v>
      </c>
      <c r="AH164" s="33">
        <f t="shared" si="59"/>
        <v>0</v>
      </c>
      <c r="AI164" s="41">
        <f t="shared" si="60"/>
        <v>0</v>
      </c>
      <c r="AJ164" s="41">
        <f t="shared" si="61"/>
        <v>31704818</v>
      </c>
      <c r="AK164" s="41">
        <f t="shared" si="62"/>
        <v>31704818</v>
      </c>
      <c r="AL164" s="41">
        <f t="shared" si="69"/>
        <v>31704818</v>
      </c>
      <c r="AM164" s="74">
        <v>21461782</v>
      </c>
      <c r="AN164" s="41">
        <f t="shared" si="70"/>
        <v>10243036</v>
      </c>
      <c r="AO164" s="80" t="str">
        <f t="shared" si="71"/>
        <v>Yes</v>
      </c>
      <c r="AP164" s="74">
        <v>23024429</v>
      </c>
      <c r="AQ164" s="74">
        <f t="shared" si="63"/>
        <v>1091907.6376</v>
      </c>
      <c r="AR164" s="74">
        <f t="shared" si="64"/>
        <v>24116336.637600001</v>
      </c>
      <c r="AS164" s="74">
        <f t="shared" si="65"/>
        <v>24116336.637600001</v>
      </c>
      <c r="AT164" s="74"/>
      <c r="AU164" s="81"/>
      <c r="AV164" s="81"/>
      <c r="AW164" s="81"/>
      <c r="AX164" s="81"/>
      <c r="AY164" s="82"/>
      <c r="AZ164" s="74"/>
      <c r="BA164" s="83"/>
      <c r="BC164" s="83"/>
      <c r="BD164" s="83"/>
      <c r="BH164" s="83"/>
      <c r="BI164" s="83"/>
      <c r="BJ164" s="83"/>
      <c r="BK164" s="83"/>
      <c r="BL164" s="83"/>
    </row>
    <row r="165" spans="1:64" x14ac:dyDescent="0.15">
      <c r="A165" s="28" t="s">
        <v>10</v>
      </c>
      <c r="B165" s="28"/>
      <c r="C165" s="56"/>
      <c r="D165" s="56"/>
      <c r="E165" s="56"/>
      <c r="F165" s="26">
        <v>5</v>
      </c>
      <c r="G165" s="69">
        <v>106</v>
      </c>
      <c r="H165" s="28">
        <v>139</v>
      </c>
      <c r="I165" s="21" t="s">
        <v>156</v>
      </c>
      <c r="J165" s="70"/>
      <c r="K165" s="69">
        <v>2056.21</v>
      </c>
      <c r="L165" s="71"/>
      <c r="M165" s="72"/>
      <c r="N165" s="69">
        <v>329</v>
      </c>
      <c r="O165" s="73">
        <f t="shared" si="49"/>
        <v>0.16000311252255361</v>
      </c>
      <c r="P165" s="73">
        <f t="shared" si="50"/>
        <v>0</v>
      </c>
      <c r="Q165" s="74">
        <f t="shared" si="51"/>
        <v>0</v>
      </c>
      <c r="R165" s="74">
        <f t="shared" si="66"/>
        <v>0</v>
      </c>
      <c r="S165" s="69">
        <v>40</v>
      </c>
      <c r="T165" s="75">
        <f t="shared" si="52"/>
        <v>98.7</v>
      </c>
      <c r="U165" s="33">
        <f t="shared" si="53"/>
        <v>2160.91</v>
      </c>
      <c r="V165" s="69">
        <v>2054710901.6700001</v>
      </c>
      <c r="W165" s="69">
        <v>15698</v>
      </c>
      <c r="X165" s="44">
        <f t="shared" si="54"/>
        <v>130889.98</v>
      </c>
      <c r="Y165" s="76">
        <f t="shared" si="55"/>
        <v>0.70106999999999997</v>
      </c>
      <c r="Z165" s="69">
        <v>105777</v>
      </c>
      <c r="AA165" s="76">
        <f t="shared" si="56"/>
        <v>0.918605</v>
      </c>
      <c r="AB165" s="76">
        <f t="shared" si="57"/>
        <v>0.23366999999999999</v>
      </c>
      <c r="AC165" s="77">
        <f t="shared" si="58"/>
        <v>0.23366999999999999</v>
      </c>
      <c r="AD165" s="78">
        <f t="shared" si="67"/>
        <v>0</v>
      </c>
      <c r="AE165" s="79">
        <f t="shared" si="68"/>
        <v>0.23366999999999999</v>
      </c>
      <c r="AF165" s="69">
        <v>0</v>
      </c>
      <c r="AG165" s="69">
        <v>0</v>
      </c>
      <c r="AH165" s="33">
        <f t="shared" si="59"/>
        <v>0</v>
      </c>
      <c r="AI165" s="41">
        <f t="shared" si="60"/>
        <v>0</v>
      </c>
      <c r="AJ165" s="41">
        <f t="shared" si="61"/>
        <v>5819432</v>
      </c>
      <c r="AK165" s="41">
        <f t="shared" si="62"/>
        <v>5819432</v>
      </c>
      <c r="AL165" s="41">
        <f t="shared" si="69"/>
        <v>5819432</v>
      </c>
      <c r="AM165" s="74">
        <v>6221145</v>
      </c>
      <c r="AN165" s="41">
        <f t="shared" si="70"/>
        <v>401713</v>
      </c>
      <c r="AO165" s="80" t="str">
        <f t="shared" si="71"/>
        <v>No</v>
      </c>
      <c r="AP165" s="74">
        <v>6181616</v>
      </c>
      <c r="AQ165" s="74">
        <f t="shared" si="63"/>
        <v>33462.692900000002</v>
      </c>
      <c r="AR165" s="74">
        <f t="shared" si="64"/>
        <v>6148153.3070999999</v>
      </c>
      <c r="AS165" s="74">
        <f t="shared" si="65"/>
        <v>6148153.3070999999</v>
      </c>
      <c r="AT165" s="74"/>
      <c r="AU165" s="81"/>
      <c r="AV165" s="81"/>
      <c r="AW165" s="81"/>
      <c r="AX165" s="81"/>
      <c r="AY165" s="82"/>
      <c r="AZ165" s="74"/>
      <c r="BA165" s="83"/>
      <c r="BC165" s="83"/>
      <c r="BD165" s="83"/>
      <c r="BH165" s="83"/>
      <c r="BI165" s="83"/>
      <c r="BJ165" s="83"/>
      <c r="BK165" s="83"/>
      <c r="BL165" s="83"/>
    </row>
    <row r="166" spans="1:64" x14ac:dyDescent="0.15">
      <c r="A166" s="28" t="s">
        <v>14</v>
      </c>
      <c r="B166" s="28"/>
      <c r="C166" s="56"/>
      <c r="D166" s="56"/>
      <c r="E166" s="56"/>
      <c r="F166" s="26">
        <v>9</v>
      </c>
      <c r="G166" s="69">
        <v>40</v>
      </c>
      <c r="H166" s="28">
        <v>140</v>
      </c>
      <c r="I166" s="21" t="s">
        <v>157</v>
      </c>
      <c r="J166" s="70"/>
      <c r="K166" s="69">
        <v>972.05</v>
      </c>
      <c r="L166" s="85"/>
      <c r="M166" s="72"/>
      <c r="N166" s="69">
        <v>332</v>
      </c>
      <c r="O166" s="73">
        <f t="shared" si="49"/>
        <v>0.34154621675839719</v>
      </c>
      <c r="P166" s="73">
        <f t="shared" si="50"/>
        <v>0</v>
      </c>
      <c r="Q166" s="74">
        <f t="shared" si="51"/>
        <v>0</v>
      </c>
      <c r="R166" s="74">
        <f t="shared" si="66"/>
        <v>0</v>
      </c>
      <c r="S166" s="69">
        <v>13</v>
      </c>
      <c r="T166" s="75">
        <f t="shared" si="52"/>
        <v>99.6</v>
      </c>
      <c r="U166" s="33">
        <f t="shared" si="53"/>
        <v>1073.5999999999999</v>
      </c>
      <c r="V166" s="69">
        <v>785685200</v>
      </c>
      <c r="W166" s="69">
        <v>7602</v>
      </c>
      <c r="X166" s="44">
        <f t="shared" si="54"/>
        <v>103352.43</v>
      </c>
      <c r="Y166" s="76">
        <f t="shared" si="55"/>
        <v>0.55357400000000001</v>
      </c>
      <c r="Z166" s="69">
        <v>67639</v>
      </c>
      <c r="AA166" s="76">
        <f t="shared" si="56"/>
        <v>0.58740099999999995</v>
      </c>
      <c r="AB166" s="76">
        <f t="shared" si="57"/>
        <v>0.436278</v>
      </c>
      <c r="AC166" s="77">
        <f t="shared" si="58"/>
        <v>0.436278</v>
      </c>
      <c r="AD166" s="78">
        <f t="shared" si="67"/>
        <v>0</v>
      </c>
      <c r="AE166" s="79">
        <f t="shared" si="68"/>
        <v>0.436278</v>
      </c>
      <c r="AF166" s="69">
        <v>0</v>
      </c>
      <c r="AG166" s="69">
        <v>0</v>
      </c>
      <c r="AH166" s="33">
        <f t="shared" si="59"/>
        <v>0</v>
      </c>
      <c r="AI166" s="41">
        <f t="shared" si="60"/>
        <v>0</v>
      </c>
      <c r="AJ166" s="41">
        <f t="shared" si="61"/>
        <v>5398172</v>
      </c>
      <c r="AK166" s="41">
        <f t="shared" si="62"/>
        <v>5398172</v>
      </c>
      <c r="AL166" s="41">
        <f t="shared" si="69"/>
        <v>5398172</v>
      </c>
      <c r="AM166" s="74">
        <v>5624815</v>
      </c>
      <c r="AN166" s="41">
        <f t="shared" si="70"/>
        <v>226643</v>
      </c>
      <c r="AO166" s="80" t="str">
        <f t="shared" si="71"/>
        <v>No</v>
      </c>
      <c r="AP166" s="74">
        <v>5500105</v>
      </c>
      <c r="AQ166" s="74">
        <f t="shared" si="63"/>
        <v>18879.3619</v>
      </c>
      <c r="AR166" s="74">
        <f t="shared" si="64"/>
        <v>5481225.6381000001</v>
      </c>
      <c r="AS166" s="74">
        <f t="shared" si="65"/>
        <v>5481225.6381000001</v>
      </c>
      <c r="AT166" s="74"/>
      <c r="AU166" s="81"/>
      <c r="AV166" s="81"/>
      <c r="AW166" s="81"/>
      <c r="AX166" s="81"/>
      <c r="AY166" s="82"/>
      <c r="AZ166" s="74"/>
      <c r="BA166" s="83"/>
      <c r="BC166" s="83"/>
      <c r="BD166" s="83"/>
      <c r="BH166" s="83"/>
      <c r="BI166" s="83"/>
      <c r="BJ166" s="83"/>
      <c r="BK166" s="83"/>
      <c r="BL166" s="83"/>
    </row>
    <row r="167" spans="1:64" x14ac:dyDescent="0.15">
      <c r="A167" s="28" t="s">
        <v>38</v>
      </c>
      <c r="B167" s="28"/>
      <c r="C167" s="56">
        <v>1</v>
      </c>
      <c r="D167" s="56"/>
      <c r="E167" s="56"/>
      <c r="F167" s="26">
        <v>9</v>
      </c>
      <c r="G167" s="69">
        <v>48</v>
      </c>
      <c r="H167" s="28">
        <v>141</v>
      </c>
      <c r="I167" s="21" t="s">
        <v>158</v>
      </c>
      <c r="J167" s="70"/>
      <c r="K167" s="69">
        <v>1008.95</v>
      </c>
      <c r="L167" s="71"/>
      <c r="M167" s="72"/>
      <c r="N167" s="69">
        <v>472</v>
      </c>
      <c r="O167" s="73">
        <f t="shared" si="49"/>
        <v>0.46781307299667968</v>
      </c>
      <c r="P167" s="73">
        <f t="shared" si="50"/>
        <v>0</v>
      </c>
      <c r="Q167" s="74">
        <f t="shared" si="51"/>
        <v>0</v>
      </c>
      <c r="R167" s="74">
        <f t="shared" si="66"/>
        <v>0</v>
      </c>
      <c r="S167" s="69">
        <v>1</v>
      </c>
      <c r="T167" s="75">
        <f t="shared" si="52"/>
        <v>141.6</v>
      </c>
      <c r="U167" s="33">
        <f t="shared" si="53"/>
        <v>1150.7</v>
      </c>
      <c r="V167" s="69">
        <v>986522703.33000004</v>
      </c>
      <c r="W167" s="69">
        <v>9288</v>
      </c>
      <c r="X167" s="44">
        <f t="shared" si="54"/>
        <v>106214.76</v>
      </c>
      <c r="Y167" s="76">
        <f t="shared" si="55"/>
        <v>0.56890600000000002</v>
      </c>
      <c r="Z167" s="69">
        <v>77267</v>
      </c>
      <c r="AA167" s="76">
        <f t="shared" si="56"/>
        <v>0.671014</v>
      </c>
      <c r="AB167" s="76">
        <f t="shared" si="57"/>
        <v>0.40046199999999998</v>
      </c>
      <c r="AC167" s="77">
        <f t="shared" si="58"/>
        <v>0.40046199999999998</v>
      </c>
      <c r="AD167" s="78">
        <f t="shared" si="67"/>
        <v>0</v>
      </c>
      <c r="AE167" s="79">
        <f t="shared" si="68"/>
        <v>0.40046199999999998</v>
      </c>
      <c r="AF167" s="69">
        <v>0</v>
      </c>
      <c r="AG167" s="69">
        <v>0</v>
      </c>
      <c r="AH167" s="33">
        <f t="shared" si="59"/>
        <v>0</v>
      </c>
      <c r="AI167" s="41">
        <f t="shared" si="60"/>
        <v>0</v>
      </c>
      <c r="AJ167" s="41">
        <f t="shared" si="61"/>
        <v>5310854</v>
      </c>
      <c r="AK167" s="41">
        <f t="shared" si="62"/>
        <v>5310854</v>
      </c>
      <c r="AL167" s="41">
        <f t="shared" si="69"/>
        <v>7534704</v>
      </c>
      <c r="AM167" s="74">
        <v>7534704</v>
      </c>
      <c r="AN167" s="41">
        <f t="shared" si="70"/>
        <v>2223850</v>
      </c>
      <c r="AO167" s="80" t="str">
        <f t="shared" si="71"/>
        <v>No</v>
      </c>
      <c r="AP167" s="74">
        <v>7534704</v>
      </c>
      <c r="AQ167" s="74">
        <f t="shared" si="63"/>
        <v>185246.70499999999</v>
      </c>
      <c r="AR167" s="74">
        <f t="shared" si="64"/>
        <v>7349457.2949999999</v>
      </c>
      <c r="AS167" s="74">
        <f t="shared" si="65"/>
        <v>7534704</v>
      </c>
      <c r="AT167" s="74"/>
      <c r="AU167" s="81"/>
      <c r="AV167" s="81"/>
      <c r="AW167" s="81"/>
      <c r="AX167" s="81"/>
      <c r="AY167" s="82"/>
      <c r="AZ167" s="74"/>
      <c r="BA167" s="83"/>
      <c r="BC167" s="83"/>
      <c r="BD167" s="83"/>
      <c r="BH167" s="83"/>
      <c r="BI167" s="83"/>
      <c r="BJ167" s="83"/>
      <c r="BK167" s="83"/>
      <c r="BL167" s="83"/>
    </row>
    <row r="168" spans="1:64" x14ac:dyDescent="0.15">
      <c r="A168" s="28" t="s">
        <v>10</v>
      </c>
      <c r="B168" s="28"/>
      <c r="C168" s="56"/>
      <c r="D168" s="56"/>
      <c r="E168" s="56"/>
      <c r="F168" s="26">
        <v>5</v>
      </c>
      <c r="G168" s="69">
        <v>102</v>
      </c>
      <c r="H168" s="28">
        <v>142</v>
      </c>
      <c r="I168" s="21" t="s">
        <v>159</v>
      </c>
      <c r="J168" s="70"/>
      <c r="K168" s="69">
        <v>2413.08</v>
      </c>
      <c r="L168" s="71"/>
      <c r="M168" s="72"/>
      <c r="N168" s="69">
        <v>328</v>
      </c>
      <c r="O168" s="73">
        <f t="shared" si="49"/>
        <v>0.13592587067150697</v>
      </c>
      <c r="P168" s="73">
        <f t="shared" si="50"/>
        <v>0</v>
      </c>
      <c r="Q168" s="74">
        <f t="shared" si="51"/>
        <v>0</v>
      </c>
      <c r="R168" s="74">
        <f t="shared" si="66"/>
        <v>0</v>
      </c>
      <c r="S168" s="69">
        <v>13</v>
      </c>
      <c r="T168" s="75">
        <f t="shared" si="52"/>
        <v>98.4</v>
      </c>
      <c r="U168" s="33">
        <f t="shared" si="53"/>
        <v>2513.4299999999998</v>
      </c>
      <c r="V168" s="69">
        <v>1860457595.6700001</v>
      </c>
      <c r="W168" s="69">
        <v>14722</v>
      </c>
      <c r="X168" s="44">
        <f t="shared" si="54"/>
        <v>126372.61</v>
      </c>
      <c r="Y168" s="76">
        <f t="shared" si="55"/>
        <v>0.676875</v>
      </c>
      <c r="Z168" s="69">
        <v>112740</v>
      </c>
      <c r="AA168" s="76">
        <f t="shared" si="56"/>
        <v>0.979074</v>
      </c>
      <c r="AB168" s="76">
        <f t="shared" si="57"/>
        <v>0.232465</v>
      </c>
      <c r="AC168" s="77">
        <f t="shared" si="58"/>
        <v>0.232465</v>
      </c>
      <c r="AD168" s="78">
        <f t="shared" si="67"/>
        <v>0</v>
      </c>
      <c r="AE168" s="79">
        <f t="shared" si="68"/>
        <v>0.232465</v>
      </c>
      <c r="AF168" s="69">
        <v>0</v>
      </c>
      <c r="AG168" s="69">
        <v>0</v>
      </c>
      <c r="AH168" s="33">
        <f t="shared" si="59"/>
        <v>0</v>
      </c>
      <c r="AI168" s="41">
        <f t="shared" si="60"/>
        <v>0</v>
      </c>
      <c r="AJ168" s="41">
        <f t="shared" si="61"/>
        <v>6733879</v>
      </c>
      <c r="AK168" s="41">
        <f t="shared" si="62"/>
        <v>6733879</v>
      </c>
      <c r="AL168" s="41">
        <f t="shared" si="69"/>
        <v>6733879</v>
      </c>
      <c r="AM168" s="74">
        <v>10699177</v>
      </c>
      <c r="AN168" s="41">
        <f t="shared" si="70"/>
        <v>3965298</v>
      </c>
      <c r="AO168" s="80" t="str">
        <f t="shared" si="71"/>
        <v>No</v>
      </c>
      <c r="AP168" s="74">
        <v>9435837</v>
      </c>
      <c r="AQ168" s="74">
        <f t="shared" si="63"/>
        <v>330309.32339999999</v>
      </c>
      <c r="AR168" s="74">
        <f t="shared" si="64"/>
        <v>9105527.6765999999</v>
      </c>
      <c r="AS168" s="74">
        <f t="shared" si="65"/>
        <v>9105527.6765999999</v>
      </c>
      <c r="AT168" s="74"/>
      <c r="AU168" s="81"/>
      <c r="AV168" s="81"/>
      <c r="AW168" s="81"/>
      <c r="AX168" s="81"/>
      <c r="AY168" s="82"/>
      <c r="AZ168" s="74"/>
      <c r="BA168" s="83"/>
      <c r="BC168" s="83"/>
      <c r="BD168" s="83"/>
      <c r="BH168" s="83"/>
      <c r="BI168" s="83"/>
      <c r="BJ168" s="83"/>
      <c r="BK168" s="83"/>
      <c r="BL168" s="83"/>
    </row>
    <row r="169" spans="1:64" x14ac:dyDescent="0.15">
      <c r="A169" s="28" t="s">
        <v>25</v>
      </c>
      <c r="B169" s="28"/>
      <c r="C169" s="56">
        <v>1</v>
      </c>
      <c r="D169" s="56"/>
      <c r="E169" s="56"/>
      <c r="F169" s="26">
        <v>10</v>
      </c>
      <c r="G169" s="69">
        <v>15</v>
      </c>
      <c r="H169" s="28">
        <v>143</v>
      </c>
      <c r="I169" s="21" t="s">
        <v>160</v>
      </c>
      <c r="J169" s="70"/>
      <c r="K169" s="69">
        <v>4232.4399999999996</v>
      </c>
      <c r="L169" s="85"/>
      <c r="M169" s="72"/>
      <c r="N169" s="69">
        <v>2842</v>
      </c>
      <c r="O169" s="73">
        <f t="shared" si="49"/>
        <v>0.67148028087816958</v>
      </c>
      <c r="P169" s="73">
        <f t="shared" si="50"/>
        <v>0</v>
      </c>
      <c r="Q169" s="74">
        <f t="shared" si="51"/>
        <v>0</v>
      </c>
      <c r="R169" s="74">
        <f t="shared" si="66"/>
        <v>0</v>
      </c>
      <c r="S169" s="69">
        <v>394</v>
      </c>
      <c r="T169" s="75">
        <f t="shared" si="52"/>
        <v>852.6</v>
      </c>
      <c r="U169" s="33">
        <f t="shared" si="53"/>
        <v>5144.1400000000003</v>
      </c>
      <c r="V169" s="69">
        <v>2795803084.6700001</v>
      </c>
      <c r="W169" s="69">
        <v>34538</v>
      </c>
      <c r="X169" s="44">
        <f t="shared" si="54"/>
        <v>80948.61</v>
      </c>
      <c r="Y169" s="76">
        <f t="shared" si="55"/>
        <v>0.43357499999999999</v>
      </c>
      <c r="Z169" s="69">
        <v>61313</v>
      </c>
      <c r="AA169" s="76">
        <f t="shared" si="56"/>
        <v>0.53246400000000005</v>
      </c>
      <c r="AB169" s="76">
        <f t="shared" si="57"/>
        <v>0.53675799999999996</v>
      </c>
      <c r="AC169" s="77">
        <f t="shared" si="58"/>
        <v>0.53675799999999996</v>
      </c>
      <c r="AD169" s="78">
        <f t="shared" si="67"/>
        <v>0.04</v>
      </c>
      <c r="AE169" s="79">
        <f t="shared" si="68"/>
        <v>0.57675799999999999</v>
      </c>
      <c r="AF169" s="69">
        <v>0</v>
      </c>
      <c r="AG169" s="69">
        <v>0</v>
      </c>
      <c r="AH169" s="33">
        <f t="shared" si="59"/>
        <v>0</v>
      </c>
      <c r="AI169" s="41">
        <f t="shared" si="60"/>
        <v>0</v>
      </c>
      <c r="AJ169" s="41">
        <f t="shared" si="61"/>
        <v>34193798</v>
      </c>
      <c r="AK169" s="41">
        <f t="shared" si="62"/>
        <v>34193798</v>
      </c>
      <c r="AL169" s="41">
        <f t="shared" si="69"/>
        <v>34193798</v>
      </c>
      <c r="AM169" s="74">
        <v>24482865</v>
      </c>
      <c r="AN169" s="41">
        <f t="shared" si="70"/>
        <v>9710933</v>
      </c>
      <c r="AO169" s="80" t="str">
        <f t="shared" si="71"/>
        <v>Yes</v>
      </c>
      <c r="AP169" s="74">
        <v>25922985</v>
      </c>
      <c r="AQ169" s="74">
        <f t="shared" si="63"/>
        <v>1035185.4578</v>
      </c>
      <c r="AR169" s="74">
        <f t="shared" si="64"/>
        <v>26958170.457800001</v>
      </c>
      <c r="AS169" s="74">
        <f t="shared" si="65"/>
        <v>26958170.457800001</v>
      </c>
      <c r="AT169" s="74"/>
      <c r="AU169" s="81"/>
      <c r="AV169" s="81"/>
      <c r="AW169" s="81"/>
      <c r="AX169" s="81"/>
      <c r="AY169" s="82"/>
      <c r="AZ169" s="74"/>
      <c r="BA169" s="83"/>
      <c r="BC169" s="83"/>
      <c r="BD169" s="83"/>
      <c r="BH169" s="83"/>
      <c r="BI169" s="83"/>
      <c r="BJ169" s="83"/>
      <c r="BK169" s="83"/>
      <c r="BL169" s="83"/>
    </row>
    <row r="170" spans="1:64" x14ac:dyDescent="0.15">
      <c r="A170" s="28" t="s">
        <v>16</v>
      </c>
      <c r="B170" s="28"/>
      <c r="C170" s="56"/>
      <c r="D170" s="56"/>
      <c r="E170" s="56"/>
      <c r="F170" s="26">
        <v>3</v>
      </c>
      <c r="G170" s="69">
        <v>82</v>
      </c>
      <c r="H170" s="28">
        <v>144</v>
      </c>
      <c r="I170" s="21" t="s">
        <v>161</v>
      </c>
      <c r="J170" s="70"/>
      <c r="K170" s="69">
        <v>6647.98</v>
      </c>
      <c r="L170" s="71"/>
      <c r="M170" s="72"/>
      <c r="N170" s="69">
        <v>1140</v>
      </c>
      <c r="O170" s="73">
        <f t="shared" si="49"/>
        <v>0.17148066029079512</v>
      </c>
      <c r="P170" s="73">
        <f t="shared" si="50"/>
        <v>0</v>
      </c>
      <c r="Q170" s="74">
        <f t="shared" si="51"/>
        <v>0</v>
      </c>
      <c r="R170" s="74">
        <f t="shared" si="66"/>
        <v>0</v>
      </c>
      <c r="S170" s="69">
        <v>243</v>
      </c>
      <c r="T170" s="75">
        <f t="shared" si="52"/>
        <v>342</v>
      </c>
      <c r="U170" s="33">
        <f t="shared" si="53"/>
        <v>7026.4299999999994</v>
      </c>
      <c r="V170" s="69">
        <v>6807490435.3299999</v>
      </c>
      <c r="W170" s="69">
        <v>36154</v>
      </c>
      <c r="X170" s="44">
        <f t="shared" si="54"/>
        <v>188291.49</v>
      </c>
      <c r="Y170" s="76">
        <f t="shared" si="55"/>
        <v>1.0085230000000001</v>
      </c>
      <c r="Z170" s="69">
        <v>115346</v>
      </c>
      <c r="AA170" s="76">
        <f t="shared" si="56"/>
        <v>1.001706</v>
      </c>
      <c r="AB170" s="76">
        <f t="shared" si="57"/>
        <v>-6.4780000000000003E-3</v>
      </c>
      <c r="AC170" s="77">
        <f t="shared" si="58"/>
        <v>0.01</v>
      </c>
      <c r="AD170" s="78">
        <f t="shared" si="67"/>
        <v>0</v>
      </c>
      <c r="AE170" s="79">
        <f t="shared" si="68"/>
        <v>0.01</v>
      </c>
      <c r="AF170" s="69">
        <v>0</v>
      </c>
      <c r="AG170" s="69">
        <v>0</v>
      </c>
      <c r="AH170" s="33">
        <f t="shared" si="59"/>
        <v>0</v>
      </c>
      <c r="AI170" s="41">
        <f t="shared" si="60"/>
        <v>0</v>
      </c>
      <c r="AJ170" s="41">
        <f t="shared" si="61"/>
        <v>809796</v>
      </c>
      <c r="AK170" s="41">
        <f t="shared" si="62"/>
        <v>809796</v>
      </c>
      <c r="AL170" s="41">
        <f t="shared" si="69"/>
        <v>809796</v>
      </c>
      <c r="AM170" s="74">
        <v>3418401</v>
      </c>
      <c r="AN170" s="41">
        <f t="shared" si="70"/>
        <v>2608605</v>
      </c>
      <c r="AO170" s="80" t="str">
        <f t="shared" si="71"/>
        <v>No</v>
      </c>
      <c r="AP170" s="74">
        <v>2540838</v>
      </c>
      <c r="AQ170" s="74">
        <f t="shared" si="63"/>
        <v>217296.7965</v>
      </c>
      <c r="AR170" s="74">
        <f t="shared" si="64"/>
        <v>2323541.2034999998</v>
      </c>
      <c r="AS170" s="74">
        <f t="shared" si="65"/>
        <v>2323541.2034999998</v>
      </c>
      <c r="AT170" s="74"/>
      <c r="AU170" s="81"/>
      <c r="AV170" s="81"/>
      <c r="AW170" s="81"/>
      <c r="AX170" s="81"/>
      <c r="AY170" s="82"/>
      <c r="AZ170" s="74"/>
      <c r="BA170" s="83"/>
      <c r="BC170" s="83"/>
      <c r="BD170" s="83"/>
      <c r="BH170" s="83"/>
      <c r="BI170" s="83"/>
      <c r="BJ170" s="83"/>
      <c r="BK170" s="83"/>
      <c r="BL170" s="83"/>
    </row>
    <row r="171" spans="1:64" x14ac:dyDescent="0.15">
      <c r="A171" s="28" t="s">
        <v>14</v>
      </c>
      <c r="B171" s="28"/>
      <c r="C171" s="56"/>
      <c r="D171" s="56"/>
      <c r="E171" s="56"/>
      <c r="F171" s="26">
        <v>4</v>
      </c>
      <c r="G171" s="69">
        <v>121</v>
      </c>
      <c r="H171" s="28">
        <v>145</v>
      </c>
      <c r="I171" s="21" t="s">
        <v>162</v>
      </c>
      <c r="J171" s="70"/>
      <c r="K171" s="69">
        <v>82.21</v>
      </c>
      <c r="L171" s="71"/>
      <c r="M171" s="72"/>
      <c r="N171" s="69">
        <v>6</v>
      </c>
      <c r="O171" s="73">
        <f t="shared" si="49"/>
        <v>7.2983821919474529E-2</v>
      </c>
      <c r="P171" s="73">
        <f t="shared" si="50"/>
        <v>0</v>
      </c>
      <c r="Q171" s="74">
        <f t="shared" si="51"/>
        <v>0</v>
      </c>
      <c r="R171" s="74">
        <f t="shared" si="66"/>
        <v>0</v>
      </c>
      <c r="S171" s="69">
        <v>0</v>
      </c>
      <c r="T171" s="75">
        <f t="shared" si="52"/>
        <v>1.8</v>
      </c>
      <c r="U171" s="33">
        <f t="shared" si="53"/>
        <v>84.009999999999991</v>
      </c>
      <c r="V171" s="69">
        <v>131968883</v>
      </c>
      <c r="W171" s="69">
        <v>839</v>
      </c>
      <c r="X171" s="44">
        <f t="shared" si="54"/>
        <v>157293.07</v>
      </c>
      <c r="Y171" s="76">
        <f t="shared" si="55"/>
        <v>0.84248999999999996</v>
      </c>
      <c r="Z171" s="69">
        <v>93750</v>
      </c>
      <c r="AA171" s="76">
        <f t="shared" si="56"/>
        <v>0.81415800000000005</v>
      </c>
      <c r="AB171" s="76">
        <f t="shared" si="57"/>
        <v>0.16600999999999999</v>
      </c>
      <c r="AC171" s="77">
        <f t="shared" si="58"/>
        <v>0.16600999999999999</v>
      </c>
      <c r="AD171" s="78">
        <f t="shared" si="67"/>
        <v>0</v>
      </c>
      <c r="AE171" s="79">
        <f t="shared" si="68"/>
        <v>0.16600999999999999</v>
      </c>
      <c r="AF171" s="69">
        <v>0</v>
      </c>
      <c r="AG171" s="69">
        <v>0</v>
      </c>
      <c r="AH171" s="33">
        <f t="shared" si="59"/>
        <v>0</v>
      </c>
      <c r="AI171" s="41">
        <f t="shared" si="60"/>
        <v>0</v>
      </c>
      <c r="AJ171" s="41">
        <f t="shared" si="61"/>
        <v>160733</v>
      </c>
      <c r="AK171" s="41">
        <f t="shared" si="62"/>
        <v>160733</v>
      </c>
      <c r="AL171" s="41">
        <f t="shared" si="69"/>
        <v>160733</v>
      </c>
      <c r="AM171" s="74">
        <v>237166</v>
      </c>
      <c r="AN171" s="41">
        <f t="shared" si="70"/>
        <v>76433</v>
      </c>
      <c r="AO171" s="80" t="str">
        <f t="shared" si="71"/>
        <v>No</v>
      </c>
      <c r="AP171" s="74">
        <v>218095</v>
      </c>
      <c r="AQ171" s="74">
        <f t="shared" si="63"/>
        <v>6366.8688999999995</v>
      </c>
      <c r="AR171" s="74">
        <f t="shared" si="64"/>
        <v>211728.1311</v>
      </c>
      <c r="AS171" s="74">
        <f t="shared" si="65"/>
        <v>211728.1311</v>
      </c>
      <c r="AT171" s="74"/>
      <c r="AU171" s="81"/>
      <c r="AV171" s="81"/>
      <c r="AW171" s="81"/>
      <c r="AX171" s="81"/>
      <c r="AY171" s="82"/>
      <c r="AZ171" s="74"/>
      <c r="BA171" s="83"/>
      <c r="BC171" s="83"/>
      <c r="BD171" s="83"/>
      <c r="BH171" s="83"/>
      <c r="BI171" s="83"/>
      <c r="BJ171" s="83"/>
      <c r="BK171" s="83"/>
      <c r="BL171" s="83"/>
    </row>
    <row r="172" spans="1:64" x14ac:dyDescent="0.15">
      <c r="A172" s="28" t="s">
        <v>25</v>
      </c>
      <c r="B172" s="28"/>
      <c r="C172" s="56">
        <v>1</v>
      </c>
      <c r="D172" s="56">
        <v>1</v>
      </c>
      <c r="E172" s="56"/>
      <c r="F172" s="26">
        <v>9</v>
      </c>
      <c r="G172" s="69">
        <v>23</v>
      </c>
      <c r="H172" s="28">
        <v>146</v>
      </c>
      <c r="I172" s="21" t="s">
        <v>163</v>
      </c>
      <c r="J172" s="70"/>
      <c r="K172" s="69">
        <v>3406.64</v>
      </c>
      <c r="L172" s="85"/>
      <c r="M172" s="72"/>
      <c r="N172" s="69">
        <v>1824</v>
      </c>
      <c r="O172" s="73">
        <f t="shared" si="49"/>
        <v>0.53542493483314935</v>
      </c>
      <c r="P172" s="73">
        <f t="shared" si="50"/>
        <v>0</v>
      </c>
      <c r="Q172" s="74">
        <f t="shared" si="51"/>
        <v>0</v>
      </c>
      <c r="R172" s="74">
        <f t="shared" si="66"/>
        <v>0</v>
      </c>
      <c r="S172" s="69">
        <v>126</v>
      </c>
      <c r="T172" s="75">
        <f t="shared" si="52"/>
        <v>547.20000000000005</v>
      </c>
      <c r="U172" s="33">
        <f t="shared" si="53"/>
        <v>3972.7400000000002</v>
      </c>
      <c r="V172" s="69">
        <v>2673503802</v>
      </c>
      <c r="W172" s="69">
        <v>29289</v>
      </c>
      <c r="X172" s="44">
        <f t="shared" si="54"/>
        <v>91280.13</v>
      </c>
      <c r="Y172" s="76">
        <f t="shared" si="55"/>
        <v>0.48891299999999999</v>
      </c>
      <c r="Z172" s="69">
        <v>60648</v>
      </c>
      <c r="AA172" s="76">
        <f t="shared" si="56"/>
        <v>0.52668899999999996</v>
      </c>
      <c r="AB172" s="76">
        <f t="shared" si="57"/>
        <v>0.49975399999999998</v>
      </c>
      <c r="AC172" s="77">
        <f t="shared" si="58"/>
        <v>0.49975399999999998</v>
      </c>
      <c r="AD172" s="78">
        <f t="shared" si="67"/>
        <v>0</v>
      </c>
      <c r="AE172" s="79">
        <f t="shared" si="68"/>
        <v>0.49975399999999998</v>
      </c>
      <c r="AF172" s="69">
        <v>0</v>
      </c>
      <c r="AG172" s="69">
        <v>0</v>
      </c>
      <c r="AH172" s="33">
        <f t="shared" si="59"/>
        <v>0</v>
      </c>
      <c r="AI172" s="41">
        <f t="shared" si="60"/>
        <v>0</v>
      </c>
      <c r="AJ172" s="41">
        <f t="shared" si="61"/>
        <v>22881651</v>
      </c>
      <c r="AK172" s="41">
        <f t="shared" si="62"/>
        <v>22881651</v>
      </c>
      <c r="AL172" s="41">
        <f t="shared" si="69"/>
        <v>22881651</v>
      </c>
      <c r="AM172" s="74">
        <v>19250233</v>
      </c>
      <c r="AN172" s="41">
        <f t="shared" si="70"/>
        <v>3631418</v>
      </c>
      <c r="AO172" s="80" t="str">
        <f t="shared" si="71"/>
        <v>Yes</v>
      </c>
      <c r="AP172" s="74">
        <v>19782980</v>
      </c>
      <c r="AQ172" s="74">
        <f t="shared" si="63"/>
        <v>387109.15879999998</v>
      </c>
      <c r="AR172" s="74">
        <f t="shared" si="64"/>
        <v>20170089.158799998</v>
      </c>
      <c r="AS172" s="74">
        <f t="shared" si="65"/>
        <v>20170089.158799998</v>
      </c>
      <c r="AT172" s="74"/>
      <c r="AU172" s="81"/>
      <c r="AV172" s="81"/>
      <c r="AW172" s="81"/>
      <c r="AX172" s="81"/>
      <c r="AY172" s="82"/>
      <c r="AZ172" s="74"/>
      <c r="BA172" s="83"/>
      <c r="BC172" s="83"/>
      <c r="BD172" s="83"/>
      <c r="BH172" s="83"/>
      <c r="BI172" s="83"/>
      <c r="BJ172" s="83"/>
      <c r="BK172" s="83"/>
      <c r="BL172" s="83"/>
    </row>
    <row r="173" spans="1:64" x14ac:dyDescent="0.15">
      <c r="A173" s="28" t="s">
        <v>38</v>
      </c>
      <c r="B173" s="28"/>
      <c r="C173" s="56"/>
      <c r="D173" s="56"/>
      <c r="E173" s="56"/>
      <c r="F173" s="26">
        <v>8</v>
      </c>
      <c r="G173" s="69">
        <v>50</v>
      </c>
      <c r="H173" s="28">
        <v>147</v>
      </c>
      <c r="I173" s="21" t="s">
        <v>164</v>
      </c>
      <c r="J173" s="70"/>
      <c r="K173" s="69">
        <v>332.5</v>
      </c>
      <c r="L173" s="85"/>
      <c r="M173" s="72"/>
      <c r="N173" s="69">
        <v>87</v>
      </c>
      <c r="O173" s="73">
        <f t="shared" si="49"/>
        <v>0.26165413533834586</v>
      </c>
      <c r="P173" s="73">
        <f t="shared" si="50"/>
        <v>0</v>
      </c>
      <c r="Q173" s="74">
        <f t="shared" si="51"/>
        <v>0</v>
      </c>
      <c r="R173" s="74">
        <f t="shared" si="66"/>
        <v>0</v>
      </c>
      <c r="S173" s="69">
        <v>0</v>
      </c>
      <c r="T173" s="75">
        <f t="shared" si="52"/>
        <v>26.1</v>
      </c>
      <c r="U173" s="33">
        <f t="shared" si="53"/>
        <v>358.6</v>
      </c>
      <c r="V173" s="69">
        <v>301496674</v>
      </c>
      <c r="W173" s="69">
        <v>2558</v>
      </c>
      <c r="X173" s="44">
        <f t="shared" si="54"/>
        <v>117864.22</v>
      </c>
      <c r="Y173" s="76">
        <f t="shared" si="55"/>
        <v>0.63130200000000003</v>
      </c>
      <c r="Z173" s="69">
        <v>81400</v>
      </c>
      <c r="AA173" s="76">
        <f t="shared" si="56"/>
        <v>0.70690600000000003</v>
      </c>
      <c r="AB173" s="76">
        <f t="shared" si="57"/>
        <v>0.34601700000000002</v>
      </c>
      <c r="AC173" s="77">
        <f t="shared" si="58"/>
        <v>0.34601700000000002</v>
      </c>
      <c r="AD173" s="78">
        <f t="shared" si="67"/>
        <v>0</v>
      </c>
      <c r="AE173" s="79">
        <f t="shared" si="68"/>
        <v>0.34601700000000002</v>
      </c>
      <c r="AF173" s="69">
        <v>0</v>
      </c>
      <c r="AG173" s="69">
        <v>0</v>
      </c>
      <c r="AH173" s="33">
        <f t="shared" si="59"/>
        <v>0</v>
      </c>
      <c r="AI173" s="41">
        <f t="shared" si="60"/>
        <v>0</v>
      </c>
      <c r="AJ173" s="41">
        <f t="shared" si="61"/>
        <v>1430042</v>
      </c>
      <c r="AK173" s="41">
        <f t="shared" si="62"/>
        <v>1430042</v>
      </c>
      <c r="AL173" s="41">
        <f t="shared" si="69"/>
        <v>1430042</v>
      </c>
      <c r="AM173" s="74">
        <v>2502621</v>
      </c>
      <c r="AN173" s="41">
        <f t="shared" si="70"/>
        <v>1072579</v>
      </c>
      <c r="AO173" s="80" t="str">
        <f t="shared" si="71"/>
        <v>No</v>
      </c>
      <c r="AP173" s="74">
        <v>2206589</v>
      </c>
      <c r="AQ173" s="74">
        <f t="shared" si="63"/>
        <v>89345.830700000006</v>
      </c>
      <c r="AR173" s="74">
        <f t="shared" si="64"/>
        <v>2117243.1693000002</v>
      </c>
      <c r="AS173" s="74">
        <f t="shared" si="65"/>
        <v>2117243.1693000002</v>
      </c>
      <c r="AT173" s="74"/>
      <c r="AU173" s="81"/>
      <c r="AV173" s="81"/>
      <c r="AW173" s="81"/>
      <c r="AX173" s="81"/>
      <c r="AY173" s="82"/>
      <c r="AZ173" s="74"/>
      <c r="BA173" s="83"/>
      <c r="BC173" s="83"/>
      <c r="BD173" s="83"/>
      <c r="BH173" s="83"/>
      <c r="BI173" s="83"/>
      <c r="BJ173" s="83"/>
      <c r="BK173" s="83"/>
      <c r="BL173" s="83"/>
    </row>
    <row r="174" spans="1:64" x14ac:dyDescent="0.15">
      <c r="A174" s="28" t="s">
        <v>20</v>
      </c>
      <c r="B174" s="28"/>
      <c r="C174" s="56"/>
      <c r="D174" s="56"/>
      <c r="E174" s="56"/>
      <c r="F174" s="26">
        <v>6</v>
      </c>
      <c r="G174" s="69">
        <v>84</v>
      </c>
      <c r="H174" s="28">
        <v>148</v>
      </c>
      <c r="I174" s="21" t="s">
        <v>165</v>
      </c>
      <c r="J174" s="70"/>
      <c r="K174" s="69">
        <v>5723.74</v>
      </c>
      <c r="L174" s="71"/>
      <c r="M174" s="72"/>
      <c r="N174" s="69">
        <v>1840</v>
      </c>
      <c r="O174" s="73">
        <f t="shared" si="49"/>
        <v>0.32146813097729809</v>
      </c>
      <c r="P174" s="73">
        <f t="shared" si="50"/>
        <v>0</v>
      </c>
      <c r="Q174" s="74">
        <f t="shared" si="51"/>
        <v>0</v>
      </c>
      <c r="R174" s="74">
        <f t="shared" si="66"/>
        <v>0</v>
      </c>
      <c r="S174" s="69">
        <v>347</v>
      </c>
      <c r="T174" s="75">
        <f t="shared" si="52"/>
        <v>552</v>
      </c>
      <c r="U174" s="33">
        <f t="shared" si="53"/>
        <v>6327.79</v>
      </c>
      <c r="V174" s="69">
        <v>6179996621.6700001</v>
      </c>
      <c r="W174" s="69">
        <v>44741</v>
      </c>
      <c r="X174" s="44">
        <f t="shared" si="54"/>
        <v>138128.26</v>
      </c>
      <c r="Y174" s="76">
        <f t="shared" si="55"/>
        <v>0.73984000000000005</v>
      </c>
      <c r="Z174" s="69">
        <v>77128</v>
      </c>
      <c r="AA174" s="76">
        <f t="shared" si="56"/>
        <v>0.66980700000000004</v>
      </c>
      <c r="AB174" s="76">
        <f t="shared" si="57"/>
        <v>0.28116999999999998</v>
      </c>
      <c r="AC174" s="77">
        <f t="shared" si="58"/>
        <v>0.28116999999999998</v>
      </c>
      <c r="AD174" s="78">
        <f t="shared" si="67"/>
        <v>0</v>
      </c>
      <c r="AE174" s="79">
        <f t="shared" si="68"/>
        <v>0.28116999999999998</v>
      </c>
      <c r="AF174" s="69">
        <v>0</v>
      </c>
      <c r="AG174" s="69">
        <v>0</v>
      </c>
      <c r="AH174" s="33">
        <f t="shared" si="59"/>
        <v>0</v>
      </c>
      <c r="AI174" s="41">
        <f t="shared" si="60"/>
        <v>0</v>
      </c>
      <c r="AJ174" s="41">
        <f t="shared" si="61"/>
        <v>20505104</v>
      </c>
      <c r="AK174" s="41">
        <f t="shared" si="62"/>
        <v>20505104</v>
      </c>
      <c r="AL174" s="41">
        <f t="shared" si="69"/>
        <v>20505104</v>
      </c>
      <c r="AM174" s="74">
        <v>21301522</v>
      </c>
      <c r="AN174" s="41">
        <f t="shared" si="70"/>
        <v>796418</v>
      </c>
      <c r="AO174" s="80" t="str">
        <f t="shared" si="71"/>
        <v>No</v>
      </c>
      <c r="AP174" s="74">
        <v>20921912</v>
      </c>
      <c r="AQ174" s="74">
        <f t="shared" si="63"/>
        <v>66341.619399999996</v>
      </c>
      <c r="AR174" s="74">
        <f t="shared" si="64"/>
        <v>20855570.380600002</v>
      </c>
      <c r="AS174" s="74">
        <f t="shared" si="65"/>
        <v>20855570.380600002</v>
      </c>
      <c r="AT174" s="74"/>
      <c r="AU174" s="81"/>
      <c r="AV174" s="81"/>
      <c r="AW174" s="81"/>
      <c r="AX174" s="81"/>
      <c r="AY174" s="82"/>
      <c r="AZ174" s="74"/>
      <c r="BA174" s="83"/>
      <c r="BC174" s="83"/>
      <c r="BD174" s="83"/>
      <c r="BH174" s="83"/>
      <c r="BI174" s="83"/>
      <c r="BJ174" s="83"/>
      <c r="BK174" s="83"/>
      <c r="BL174" s="83"/>
    </row>
    <row r="175" spans="1:64" x14ac:dyDescent="0.15">
      <c r="A175" s="28" t="s">
        <v>14</v>
      </c>
      <c r="B175" s="28"/>
      <c r="C175" s="56"/>
      <c r="D175" s="56"/>
      <c r="E175" s="56"/>
      <c r="F175" s="26">
        <v>1</v>
      </c>
      <c r="G175" s="69">
        <v>155</v>
      </c>
      <c r="H175" s="28">
        <v>149</v>
      </c>
      <c r="I175" s="21" t="s">
        <v>166</v>
      </c>
      <c r="J175" s="70"/>
      <c r="K175" s="69">
        <v>135.75</v>
      </c>
      <c r="L175" s="71"/>
      <c r="M175" s="72"/>
      <c r="N175" s="69">
        <v>33</v>
      </c>
      <c r="O175" s="73">
        <f t="shared" si="49"/>
        <v>0.24309392265193369</v>
      </c>
      <c r="P175" s="73">
        <f t="shared" si="50"/>
        <v>0</v>
      </c>
      <c r="Q175" s="74">
        <f t="shared" si="51"/>
        <v>0</v>
      </c>
      <c r="R175" s="74">
        <f t="shared" si="66"/>
        <v>0</v>
      </c>
      <c r="S175" s="69">
        <v>0</v>
      </c>
      <c r="T175" s="75">
        <f t="shared" si="52"/>
        <v>9.9</v>
      </c>
      <c r="U175" s="33">
        <f t="shared" si="53"/>
        <v>145.65</v>
      </c>
      <c r="V175" s="69">
        <v>521714920</v>
      </c>
      <c r="W175" s="69">
        <v>1410</v>
      </c>
      <c r="X175" s="44">
        <f t="shared" si="54"/>
        <v>370010.58</v>
      </c>
      <c r="Y175" s="76">
        <f t="shared" si="55"/>
        <v>1.9818439999999999</v>
      </c>
      <c r="Z175" s="69">
        <v>98750</v>
      </c>
      <c r="AA175" s="76">
        <f t="shared" si="56"/>
        <v>0.85758000000000001</v>
      </c>
      <c r="AB175" s="76">
        <f t="shared" si="57"/>
        <v>-0.64456500000000005</v>
      </c>
      <c r="AC175" s="77">
        <f t="shared" si="58"/>
        <v>0.01</v>
      </c>
      <c r="AD175" s="78">
        <f t="shared" si="67"/>
        <v>0</v>
      </c>
      <c r="AE175" s="79">
        <f t="shared" si="68"/>
        <v>0.01</v>
      </c>
      <c r="AF175" s="69">
        <v>140</v>
      </c>
      <c r="AG175" s="69">
        <v>13</v>
      </c>
      <c r="AH175" s="33">
        <f t="shared" si="59"/>
        <v>100</v>
      </c>
      <c r="AI175" s="41">
        <f t="shared" si="60"/>
        <v>14000</v>
      </c>
      <c r="AJ175" s="41">
        <f t="shared" si="61"/>
        <v>16786</v>
      </c>
      <c r="AK175" s="41">
        <f t="shared" si="62"/>
        <v>30786</v>
      </c>
      <c r="AL175" s="41">
        <f t="shared" si="69"/>
        <v>30786</v>
      </c>
      <c r="AM175" s="74">
        <v>33205</v>
      </c>
      <c r="AN175" s="41">
        <f t="shared" si="70"/>
        <v>2419</v>
      </c>
      <c r="AO175" s="80" t="str">
        <f t="shared" si="71"/>
        <v>No</v>
      </c>
      <c r="AP175" s="74">
        <v>32317</v>
      </c>
      <c r="AQ175" s="74">
        <f t="shared" si="63"/>
        <v>201.5027</v>
      </c>
      <c r="AR175" s="74">
        <f t="shared" si="64"/>
        <v>32115.497299999999</v>
      </c>
      <c r="AS175" s="74">
        <f t="shared" si="65"/>
        <v>32115.497299999999</v>
      </c>
      <c r="AT175" s="74"/>
      <c r="AU175" s="81"/>
      <c r="AV175" s="81"/>
      <c r="AW175" s="81"/>
      <c r="AX175" s="81"/>
      <c r="AY175" s="82"/>
      <c r="AZ175" s="74"/>
      <c r="BA175" s="83"/>
      <c r="BC175" s="83"/>
      <c r="BD175" s="83"/>
      <c r="BH175" s="83"/>
      <c r="BI175" s="83"/>
      <c r="BJ175" s="83"/>
      <c r="BK175" s="83"/>
      <c r="BL175" s="83"/>
    </row>
    <row r="176" spans="1:64" x14ac:dyDescent="0.15">
      <c r="A176" s="28" t="s">
        <v>10</v>
      </c>
      <c r="B176" s="28"/>
      <c r="C176" s="56"/>
      <c r="D176" s="56"/>
      <c r="E176" s="56"/>
      <c r="F176" s="26">
        <v>1</v>
      </c>
      <c r="G176" s="69">
        <v>164</v>
      </c>
      <c r="H176" s="28">
        <v>150</v>
      </c>
      <c r="I176" s="21" t="s">
        <v>167</v>
      </c>
      <c r="J176" s="70"/>
      <c r="K176" s="69">
        <v>269.86</v>
      </c>
      <c r="L176" s="71"/>
      <c r="M176" s="72"/>
      <c r="N176" s="69">
        <v>70</v>
      </c>
      <c r="O176" s="73">
        <f t="shared" si="49"/>
        <v>0.25939375972726597</v>
      </c>
      <c r="P176" s="73">
        <f t="shared" si="50"/>
        <v>0</v>
      </c>
      <c r="Q176" s="74">
        <f t="shared" si="51"/>
        <v>0</v>
      </c>
      <c r="R176" s="74">
        <f t="shared" si="66"/>
        <v>0</v>
      </c>
      <c r="S176" s="69">
        <v>4</v>
      </c>
      <c r="T176" s="75">
        <f t="shared" si="52"/>
        <v>21</v>
      </c>
      <c r="U176" s="33">
        <f t="shared" si="53"/>
        <v>291.46000000000004</v>
      </c>
      <c r="V176" s="69">
        <v>1695440512.3299999</v>
      </c>
      <c r="W176" s="69">
        <v>3453</v>
      </c>
      <c r="X176" s="44">
        <f t="shared" si="54"/>
        <v>491005.07</v>
      </c>
      <c r="Y176" s="76">
        <f t="shared" si="55"/>
        <v>2.629912</v>
      </c>
      <c r="Z176" s="69">
        <v>93975</v>
      </c>
      <c r="AA176" s="76">
        <f t="shared" si="56"/>
        <v>0.81611199999999995</v>
      </c>
      <c r="AB176" s="76">
        <f t="shared" si="57"/>
        <v>-1.085772</v>
      </c>
      <c r="AC176" s="77">
        <f t="shared" si="58"/>
        <v>0.01</v>
      </c>
      <c r="AD176" s="78">
        <f t="shared" si="67"/>
        <v>0</v>
      </c>
      <c r="AE176" s="79">
        <f t="shared" si="68"/>
        <v>0.01</v>
      </c>
      <c r="AF176" s="69">
        <v>266</v>
      </c>
      <c r="AG176" s="69">
        <v>13</v>
      </c>
      <c r="AH176" s="33">
        <f t="shared" si="59"/>
        <v>100</v>
      </c>
      <c r="AI176" s="41">
        <f t="shared" si="60"/>
        <v>26600</v>
      </c>
      <c r="AJ176" s="41">
        <f t="shared" si="61"/>
        <v>33591</v>
      </c>
      <c r="AK176" s="41">
        <f t="shared" si="62"/>
        <v>60191</v>
      </c>
      <c r="AL176" s="41">
        <f t="shared" si="69"/>
        <v>60191</v>
      </c>
      <c r="AM176" s="74">
        <v>50646</v>
      </c>
      <c r="AN176" s="41">
        <f t="shared" si="70"/>
        <v>9545</v>
      </c>
      <c r="AO176" s="80" t="str">
        <f t="shared" si="71"/>
        <v>Yes</v>
      </c>
      <c r="AP176" s="74">
        <v>51990</v>
      </c>
      <c r="AQ176" s="74">
        <f t="shared" si="63"/>
        <v>1017.497</v>
      </c>
      <c r="AR176" s="74">
        <f t="shared" si="64"/>
        <v>53007.497000000003</v>
      </c>
      <c r="AS176" s="74">
        <f t="shared" si="65"/>
        <v>53007.497000000003</v>
      </c>
      <c r="AT176" s="74"/>
      <c r="AU176" s="81"/>
      <c r="AV176" s="81"/>
      <c r="AW176" s="81"/>
      <c r="AX176" s="81"/>
      <c r="AY176" s="82"/>
      <c r="AZ176" s="74"/>
      <c r="BA176" s="83"/>
      <c r="BC176" s="83"/>
      <c r="BD176" s="83"/>
      <c r="BH176" s="83"/>
      <c r="BI176" s="83"/>
      <c r="BJ176" s="83"/>
      <c r="BK176" s="83"/>
      <c r="BL176" s="83"/>
    </row>
    <row r="177" spans="1:64" x14ac:dyDescent="0.15">
      <c r="A177" s="28" t="s">
        <v>30</v>
      </c>
      <c r="B177" s="28">
        <v>1</v>
      </c>
      <c r="C177" s="56">
        <v>1</v>
      </c>
      <c r="D177" s="56">
        <v>0</v>
      </c>
      <c r="E177" s="56">
        <v>1</v>
      </c>
      <c r="F177" s="26">
        <v>10</v>
      </c>
      <c r="G177" s="69">
        <v>2</v>
      </c>
      <c r="H177" s="28">
        <v>151</v>
      </c>
      <c r="I177" s="21" t="s">
        <v>168</v>
      </c>
      <c r="J177" s="70"/>
      <c r="K177" s="69">
        <v>18239.259999999998</v>
      </c>
      <c r="L177" s="85"/>
      <c r="M177" s="72"/>
      <c r="N177" s="69">
        <v>14862</v>
      </c>
      <c r="O177" s="73">
        <f t="shared" si="49"/>
        <v>0.81483568960582842</v>
      </c>
      <c r="P177" s="73">
        <f t="shared" si="50"/>
        <v>6.4835689605828417E-2</v>
      </c>
      <c r="Q177" s="74">
        <f t="shared" si="51"/>
        <v>1182.5550000000019</v>
      </c>
      <c r="R177" s="74">
        <f t="shared" si="66"/>
        <v>59.127750000000098</v>
      </c>
      <c r="S177" s="69">
        <v>2912</v>
      </c>
      <c r="T177" s="75">
        <f t="shared" si="52"/>
        <v>4458.6000000000004</v>
      </c>
      <c r="U177" s="33">
        <f t="shared" si="53"/>
        <v>23193.78775</v>
      </c>
      <c r="V177" s="69">
        <v>5955933326.3299999</v>
      </c>
      <c r="W177" s="69">
        <v>108629</v>
      </c>
      <c r="X177" s="44">
        <f t="shared" si="54"/>
        <v>54828.21</v>
      </c>
      <c r="Y177" s="76">
        <f t="shared" si="55"/>
        <v>0.29366999999999999</v>
      </c>
      <c r="Z177" s="69">
        <v>40879</v>
      </c>
      <c r="AA177" s="76">
        <f t="shared" si="56"/>
        <v>0.35500799999999999</v>
      </c>
      <c r="AB177" s="76">
        <f t="shared" si="57"/>
        <v>0.68792900000000001</v>
      </c>
      <c r="AC177" s="77">
        <f t="shared" si="58"/>
        <v>0.68792900000000001</v>
      </c>
      <c r="AD177" s="78">
        <f t="shared" si="67"/>
        <v>0.06</v>
      </c>
      <c r="AE177" s="79">
        <f t="shared" si="68"/>
        <v>0.74792900000000007</v>
      </c>
      <c r="AF177" s="69">
        <v>0</v>
      </c>
      <c r="AG177" s="69">
        <v>0</v>
      </c>
      <c r="AH177" s="33">
        <f t="shared" si="59"/>
        <v>0</v>
      </c>
      <c r="AI177" s="41">
        <f t="shared" si="60"/>
        <v>0</v>
      </c>
      <c r="AJ177" s="41">
        <f t="shared" si="61"/>
        <v>199927707</v>
      </c>
      <c r="AK177" s="41">
        <f t="shared" si="62"/>
        <v>199927707</v>
      </c>
      <c r="AL177" s="41">
        <f t="shared" si="69"/>
        <v>199927707</v>
      </c>
      <c r="AM177" s="74">
        <v>133606066</v>
      </c>
      <c r="AN177" s="41">
        <f t="shared" si="70"/>
        <v>66321641</v>
      </c>
      <c r="AO177" s="80" t="str">
        <f t="shared" si="71"/>
        <v>Yes</v>
      </c>
      <c r="AP177" s="74">
        <v>143020652</v>
      </c>
      <c r="AQ177" s="74">
        <f t="shared" si="63"/>
        <v>7069886.9305999996</v>
      </c>
      <c r="AR177" s="74">
        <f t="shared" si="64"/>
        <v>150090538.93059999</v>
      </c>
      <c r="AS177" s="74">
        <f t="shared" si="65"/>
        <v>150090538.93059999</v>
      </c>
      <c r="AT177" s="74"/>
      <c r="AU177" s="81"/>
      <c r="AV177" s="81"/>
      <c r="AW177" s="81"/>
      <c r="AX177" s="81"/>
      <c r="AY177" s="82"/>
      <c r="AZ177" s="74"/>
      <c r="BA177" s="83"/>
      <c r="BC177" s="83"/>
      <c r="BD177" s="83"/>
      <c r="BH177" s="83"/>
      <c r="BI177" s="83"/>
      <c r="BJ177" s="83"/>
      <c r="BK177" s="83"/>
      <c r="BL177" s="83"/>
    </row>
    <row r="178" spans="1:64" x14ac:dyDescent="0.15">
      <c r="A178" s="28" t="s">
        <v>20</v>
      </c>
      <c r="B178" s="28"/>
      <c r="C178" s="56"/>
      <c r="D178" s="56"/>
      <c r="E178" s="56"/>
      <c r="F178" s="26">
        <v>2</v>
      </c>
      <c r="G178" s="69">
        <v>104</v>
      </c>
      <c r="H178" s="28">
        <v>152</v>
      </c>
      <c r="I178" s="21" t="s">
        <v>169</v>
      </c>
      <c r="J178" s="70"/>
      <c r="K178" s="69">
        <v>2666.85</v>
      </c>
      <c r="L178" s="71"/>
      <c r="M178" s="72"/>
      <c r="N178" s="69">
        <v>851</v>
      </c>
      <c r="O178" s="73">
        <f t="shared" si="49"/>
        <v>0.31910306166451058</v>
      </c>
      <c r="P178" s="73">
        <f t="shared" si="50"/>
        <v>0</v>
      </c>
      <c r="Q178" s="74">
        <f t="shared" si="51"/>
        <v>0</v>
      </c>
      <c r="R178" s="74">
        <f t="shared" si="66"/>
        <v>0</v>
      </c>
      <c r="S178" s="69">
        <v>80</v>
      </c>
      <c r="T178" s="75">
        <f t="shared" si="52"/>
        <v>255.3</v>
      </c>
      <c r="U178" s="33">
        <f t="shared" si="53"/>
        <v>2934.15</v>
      </c>
      <c r="V178" s="69">
        <v>4691614349.3299999</v>
      </c>
      <c r="W178" s="69">
        <v>19007</v>
      </c>
      <c r="X178" s="44">
        <f t="shared" si="54"/>
        <v>246836.13</v>
      </c>
      <c r="Y178" s="76">
        <f t="shared" si="55"/>
        <v>1.3220989999999999</v>
      </c>
      <c r="Z178" s="69">
        <v>79175</v>
      </c>
      <c r="AA178" s="76">
        <f t="shared" si="56"/>
        <v>0.68758399999999997</v>
      </c>
      <c r="AB178" s="76">
        <f t="shared" si="57"/>
        <v>-0.131745</v>
      </c>
      <c r="AC178" s="77">
        <f t="shared" si="58"/>
        <v>0.01</v>
      </c>
      <c r="AD178" s="78">
        <f t="shared" si="67"/>
        <v>0</v>
      </c>
      <c r="AE178" s="79">
        <f t="shared" si="68"/>
        <v>0.01</v>
      </c>
      <c r="AF178" s="69">
        <v>0</v>
      </c>
      <c r="AG178" s="69">
        <v>0</v>
      </c>
      <c r="AH178" s="33">
        <f t="shared" si="59"/>
        <v>0</v>
      </c>
      <c r="AI178" s="41">
        <f t="shared" si="60"/>
        <v>0</v>
      </c>
      <c r="AJ178" s="41">
        <f t="shared" si="61"/>
        <v>338161</v>
      </c>
      <c r="AK178" s="41">
        <f t="shared" si="62"/>
        <v>338161</v>
      </c>
      <c r="AL178" s="41">
        <f t="shared" si="69"/>
        <v>338161</v>
      </c>
      <c r="AM178" s="74">
        <v>321279</v>
      </c>
      <c r="AN178" s="41">
        <f t="shared" si="70"/>
        <v>16882</v>
      </c>
      <c r="AO178" s="80" t="str">
        <f t="shared" si="71"/>
        <v>Yes</v>
      </c>
      <c r="AP178" s="74">
        <v>324644</v>
      </c>
      <c r="AQ178" s="74">
        <f t="shared" si="63"/>
        <v>1799.6212</v>
      </c>
      <c r="AR178" s="74">
        <f t="shared" si="64"/>
        <v>326443.62119999999</v>
      </c>
      <c r="AS178" s="74">
        <f t="shared" si="65"/>
        <v>326443.62119999999</v>
      </c>
      <c r="AT178" s="74"/>
      <c r="AU178" s="81"/>
      <c r="AV178" s="81"/>
      <c r="AW178" s="81"/>
      <c r="AX178" s="81"/>
      <c r="AY178" s="82"/>
      <c r="AZ178" s="74"/>
      <c r="BA178" s="83"/>
      <c r="BC178" s="83"/>
      <c r="BD178" s="83"/>
      <c r="BH178" s="83"/>
      <c r="BI178" s="83"/>
      <c r="BJ178" s="83"/>
      <c r="BK178" s="83"/>
      <c r="BL178" s="83"/>
    </row>
    <row r="179" spans="1:64" x14ac:dyDescent="0.15">
      <c r="A179" s="28" t="s">
        <v>20</v>
      </c>
      <c r="B179" s="28"/>
      <c r="C179" s="56"/>
      <c r="D179" s="56"/>
      <c r="E179" s="56"/>
      <c r="F179" s="26">
        <v>7</v>
      </c>
      <c r="G179" s="69">
        <v>56</v>
      </c>
      <c r="H179" s="28">
        <v>153</v>
      </c>
      <c r="I179" s="21" t="s">
        <v>170</v>
      </c>
      <c r="J179" s="70"/>
      <c r="K179" s="69">
        <v>2768.33</v>
      </c>
      <c r="L179" s="71"/>
      <c r="M179" s="72"/>
      <c r="N179" s="69">
        <v>1032</v>
      </c>
      <c r="O179" s="73">
        <f t="shared" si="49"/>
        <v>0.37278792629491425</v>
      </c>
      <c r="P179" s="73">
        <f t="shared" si="50"/>
        <v>0</v>
      </c>
      <c r="Q179" s="74">
        <f t="shared" si="51"/>
        <v>0</v>
      </c>
      <c r="R179" s="74">
        <f t="shared" si="66"/>
        <v>0</v>
      </c>
      <c r="S179" s="69">
        <v>123</v>
      </c>
      <c r="T179" s="75">
        <f t="shared" si="52"/>
        <v>309.60000000000002</v>
      </c>
      <c r="U179" s="33">
        <f t="shared" si="53"/>
        <v>3096.3799999999997</v>
      </c>
      <c r="V179" s="69">
        <v>2662715055</v>
      </c>
      <c r="W179" s="69">
        <v>21740</v>
      </c>
      <c r="X179" s="44">
        <f t="shared" si="54"/>
        <v>122479.99</v>
      </c>
      <c r="Y179" s="76">
        <f t="shared" si="55"/>
        <v>0.65602499999999997</v>
      </c>
      <c r="Z179" s="69">
        <v>77946</v>
      </c>
      <c r="AA179" s="76">
        <f t="shared" si="56"/>
        <v>0.67691100000000004</v>
      </c>
      <c r="AB179" s="76">
        <f t="shared" si="57"/>
        <v>0.33770899999999998</v>
      </c>
      <c r="AC179" s="77">
        <f t="shared" si="58"/>
        <v>0.33770899999999998</v>
      </c>
      <c r="AD179" s="78">
        <f t="shared" si="67"/>
        <v>0</v>
      </c>
      <c r="AE179" s="79">
        <f t="shared" si="68"/>
        <v>0.33770899999999998</v>
      </c>
      <c r="AF179" s="69">
        <v>0</v>
      </c>
      <c r="AG179" s="69">
        <v>0</v>
      </c>
      <c r="AH179" s="33">
        <f t="shared" si="59"/>
        <v>0</v>
      </c>
      <c r="AI179" s="41">
        <f t="shared" si="60"/>
        <v>0</v>
      </c>
      <c r="AJ179" s="41">
        <f t="shared" si="61"/>
        <v>12051409</v>
      </c>
      <c r="AK179" s="41">
        <f t="shared" si="62"/>
        <v>12051409</v>
      </c>
      <c r="AL179" s="41">
        <f t="shared" si="69"/>
        <v>12051409</v>
      </c>
      <c r="AM179" s="74">
        <v>11753175</v>
      </c>
      <c r="AN179" s="41">
        <f t="shared" si="70"/>
        <v>298234</v>
      </c>
      <c r="AO179" s="80" t="str">
        <f t="shared" si="71"/>
        <v>Yes</v>
      </c>
      <c r="AP179" s="74">
        <v>11748394</v>
      </c>
      <c r="AQ179" s="74">
        <f t="shared" si="63"/>
        <v>31791.7444</v>
      </c>
      <c r="AR179" s="74">
        <f t="shared" si="64"/>
        <v>11780185.7444</v>
      </c>
      <c r="AS179" s="74">
        <f t="shared" si="65"/>
        <v>11780185.7444</v>
      </c>
      <c r="AT179" s="74"/>
      <c r="AU179" s="81"/>
      <c r="AV179" s="81"/>
      <c r="AW179" s="81"/>
      <c r="AX179" s="81"/>
      <c r="AY179" s="82"/>
      <c r="AZ179" s="74"/>
      <c r="BA179" s="83"/>
      <c r="BC179" s="83"/>
      <c r="BD179" s="83"/>
      <c r="BH179" s="83"/>
      <c r="BI179" s="83"/>
      <c r="BJ179" s="83"/>
      <c r="BK179" s="83"/>
      <c r="BL179" s="83"/>
    </row>
    <row r="180" spans="1:64" x14ac:dyDescent="0.15">
      <c r="A180" s="28" t="s">
        <v>14</v>
      </c>
      <c r="B180" s="28"/>
      <c r="C180" s="56"/>
      <c r="D180" s="56"/>
      <c r="E180" s="56"/>
      <c r="F180" s="26">
        <v>2</v>
      </c>
      <c r="G180" s="69">
        <v>151</v>
      </c>
      <c r="H180" s="28">
        <v>154</v>
      </c>
      <c r="I180" s="21" t="s">
        <v>171</v>
      </c>
      <c r="J180" s="70"/>
      <c r="K180" s="69">
        <v>681.3</v>
      </c>
      <c r="L180" s="71"/>
      <c r="M180" s="72"/>
      <c r="N180" s="69">
        <v>247</v>
      </c>
      <c r="O180" s="73">
        <f t="shared" si="49"/>
        <v>0.36254219873770732</v>
      </c>
      <c r="P180" s="73">
        <f t="shared" si="50"/>
        <v>0</v>
      </c>
      <c r="Q180" s="74">
        <f t="shared" si="51"/>
        <v>0</v>
      </c>
      <c r="R180" s="74">
        <f t="shared" si="66"/>
        <v>0</v>
      </c>
      <c r="S180" s="69">
        <v>89</v>
      </c>
      <c r="T180" s="75">
        <f t="shared" si="52"/>
        <v>74.099999999999994</v>
      </c>
      <c r="U180" s="33">
        <f t="shared" si="53"/>
        <v>768.75</v>
      </c>
      <c r="V180" s="69">
        <v>1695121472</v>
      </c>
      <c r="W180" s="69">
        <v>6956</v>
      </c>
      <c r="X180" s="44">
        <f t="shared" si="54"/>
        <v>243691.99</v>
      </c>
      <c r="Y180" s="76">
        <f t="shared" si="55"/>
        <v>1.3052589999999999</v>
      </c>
      <c r="Z180" s="69">
        <v>95583</v>
      </c>
      <c r="AA180" s="76">
        <f t="shared" si="56"/>
        <v>0.83007699999999995</v>
      </c>
      <c r="AB180" s="76">
        <f t="shared" si="57"/>
        <v>-0.16270399999999999</v>
      </c>
      <c r="AC180" s="77">
        <f t="shared" si="58"/>
        <v>0.01</v>
      </c>
      <c r="AD180" s="78">
        <f t="shared" si="67"/>
        <v>0</v>
      </c>
      <c r="AE180" s="79">
        <f t="shared" si="68"/>
        <v>0.01</v>
      </c>
      <c r="AF180" s="69">
        <v>0</v>
      </c>
      <c r="AG180" s="69">
        <v>0</v>
      </c>
      <c r="AH180" s="33">
        <f t="shared" si="59"/>
        <v>0</v>
      </c>
      <c r="AI180" s="41">
        <f t="shared" si="60"/>
        <v>0</v>
      </c>
      <c r="AJ180" s="41">
        <f t="shared" si="61"/>
        <v>88598</v>
      </c>
      <c r="AK180" s="41">
        <f t="shared" si="62"/>
        <v>88598</v>
      </c>
      <c r="AL180" s="41">
        <f t="shared" si="69"/>
        <v>88598</v>
      </c>
      <c r="AM180" s="74">
        <v>70393</v>
      </c>
      <c r="AN180" s="41">
        <f t="shared" si="70"/>
        <v>18205</v>
      </c>
      <c r="AO180" s="80" t="str">
        <f t="shared" si="71"/>
        <v>Yes</v>
      </c>
      <c r="AP180" s="74">
        <v>73038</v>
      </c>
      <c r="AQ180" s="74">
        <f t="shared" si="63"/>
        <v>1940.653</v>
      </c>
      <c r="AR180" s="74">
        <f t="shared" si="64"/>
        <v>74978.653000000006</v>
      </c>
      <c r="AS180" s="74">
        <f t="shared" si="65"/>
        <v>74978.653000000006</v>
      </c>
      <c r="AT180" s="74"/>
      <c r="AU180" s="81"/>
      <c r="AV180" s="81"/>
      <c r="AW180" s="81"/>
      <c r="AX180" s="81"/>
      <c r="AY180" s="82"/>
      <c r="AZ180" s="74"/>
      <c r="BA180" s="83"/>
      <c r="BC180" s="83"/>
      <c r="BD180" s="83"/>
      <c r="BH180" s="83"/>
      <c r="BI180" s="83"/>
      <c r="BJ180" s="83"/>
      <c r="BK180" s="83"/>
      <c r="BL180" s="83"/>
    </row>
    <row r="181" spans="1:64" x14ac:dyDescent="0.15">
      <c r="A181" s="28" t="s">
        <v>16</v>
      </c>
      <c r="B181" s="28"/>
      <c r="C181" s="56"/>
      <c r="D181" s="56"/>
      <c r="E181" s="56"/>
      <c r="F181" s="26">
        <v>7</v>
      </c>
      <c r="G181" s="69">
        <v>85</v>
      </c>
      <c r="H181" s="28">
        <v>155</v>
      </c>
      <c r="I181" s="21" t="s">
        <v>172</v>
      </c>
      <c r="J181" s="70"/>
      <c r="K181" s="69">
        <v>9746.0499999999993</v>
      </c>
      <c r="L181" s="85"/>
      <c r="M181" s="72"/>
      <c r="N181" s="69">
        <v>2498</v>
      </c>
      <c r="O181" s="73">
        <f t="shared" si="49"/>
        <v>0.25630896619656168</v>
      </c>
      <c r="P181" s="73">
        <f t="shared" si="50"/>
        <v>0</v>
      </c>
      <c r="Q181" s="74">
        <f t="shared" si="51"/>
        <v>0</v>
      </c>
      <c r="R181" s="74">
        <f t="shared" si="66"/>
        <v>0</v>
      </c>
      <c r="S181" s="69">
        <v>627</v>
      </c>
      <c r="T181" s="75">
        <f t="shared" si="52"/>
        <v>749.4</v>
      </c>
      <c r="U181" s="33">
        <f t="shared" si="53"/>
        <v>10589.499999999998</v>
      </c>
      <c r="V181" s="69">
        <v>9255165861.3299999</v>
      </c>
      <c r="W181" s="69">
        <v>63133</v>
      </c>
      <c r="X181" s="44">
        <f t="shared" si="54"/>
        <v>146597.91</v>
      </c>
      <c r="Y181" s="76">
        <f t="shared" si="55"/>
        <v>0.78520500000000004</v>
      </c>
      <c r="Z181" s="69">
        <v>95298</v>
      </c>
      <c r="AA181" s="76">
        <f t="shared" si="56"/>
        <v>0.82760199999999995</v>
      </c>
      <c r="AB181" s="76">
        <f t="shared" si="57"/>
        <v>0.20207600000000001</v>
      </c>
      <c r="AC181" s="77">
        <f t="shared" si="58"/>
        <v>0.20207600000000001</v>
      </c>
      <c r="AD181" s="78">
        <f t="shared" si="67"/>
        <v>0</v>
      </c>
      <c r="AE181" s="79">
        <f t="shared" si="68"/>
        <v>0.20207600000000001</v>
      </c>
      <c r="AF181" s="69">
        <v>0</v>
      </c>
      <c r="AG181" s="69">
        <v>0</v>
      </c>
      <c r="AH181" s="33">
        <f t="shared" si="59"/>
        <v>0</v>
      </c>
      <c r="AI181" s="41">
        <f t="shared" si="60"/>
        <v>0</v>
      </c>
      <c r="AJ181" s="41">
        <f t="shared" si="61"/>
        <v>24662161</v>
      </c>
      <c r="AK181" s="41">
        <f t="shared" si="62"/>
        <v>24662161</v>
      </c>
      <c r="AL181" s="41">
        <f t="shared" si="69"/>
        <v>24662161</v>
      </c>
      <c r="AM181" s="74">
        <v>20961352</v>
      </c>
      <c r="AN181" s="41">
        <f t="shared" si="70"/>
        <v>3700809</v>
      </c>
      <c r="AO181" s="80" t="str">
        <f t="shared" si="71"/>
        <v>Yes</v>
      </c>
      <c r="AP181" s="74">
        <v>21486317</v>
      </c>
      <c r="AQ181" s="74">
        <f t="shared" si="63"/>
        <v>394506.23940000002</v>
      </c>
      <c r="AR181" s="74">
        <f t="shared" si="64"/>
        <v>21880823.239399999</v>
      </c>
      <c r="AS181" s="74">
        <f t="shared" si="65"/>
        <v>21880823.239399999</v>
      </c>
      <c r="AT181" s="74"/>
      <c r="AU181" s="81"/>
      <c r="AV181" s="81"/>
      <c r="AW181" s="81"/>
      <c r="AX181" s="81"/>
      <c r="AY181" s="82"/>
      <c r="AZ181" s="74"/>
      <c r="BA181" s="83"/>
      <c r="BC181" s="83"/>
      <c r="BD181" s="83"/>
      <c r="BH181" s="83"/>
      <c r="BI181" s="83"/>
      <c r="BJ181" s="83"/>
      <c r="BK181" s="83"/>
      <c r="BL181" s="83"/>
    </row>
    <row r="182" spans="1:64" x14ac:dyDescent="0.15">
      <c r="A182" s="28" t="s">
        <v>12</v>
      </c>
      <c r="B182" s="28"/>
      <c r="C182" s="56">
        <v>1</v>
      </c>
      <c r="D182" s="56">
        <v>1</v>
      </c>
      <c r="E182" s="56"/>
      <c r="F182" s="26">
        <v>10</v>
      </c>
      <c r="G182" s="69">
        <v>14</v>
      </c>
      <c r="H182" s="28">
        <v>156</v>
      </c>
      <c r="I182" s="21" t="s">
        <v>173</v>
      </c>
      <c r="J182" s="70"/>
      <c r="K182" s="69">
        <v>6852.76</v>
      </c>
      <c r="L182" s="85"/>
      <c r="M182" s="72"/>
      <c r="N182" s="69">
        <v>4368</v>
      </c>
      <c r="O182" s="73">
        <f t="shared" si="49"/>
        <v>0.63740740956928299</v>
      </c>
      <c r="P182" s="73">
        <f t="shared" si="50"/>
        <v>0</v>
      </c>
      <c r="Q182" s="74">
        <f t="shared" si="51"/>
        <v>0</v>
      </c>
      <c r="R182" s="74">
        <f t="shared" si="66"/>
        <v>0</v>
      </c>
      <c r="S182" s="69">
        <v>940</v>
      </c>
      <c r="T182" s="75">
        <f t="shared" si="52"/>
        <v>1310.4000000000001</v>
      </c>
      <c r="U182" s="33">
        <f t="shared" si="53"/>
        <v>8304.16</v>
      </c>
      <c r="V182" s="69">
        <v>3971740885</v>
      </c>
      <c r="W182" s="69">
        <v>54843</v>
      </c>
      <c r="X182" s="44">
        <f t="shared" si="54"/>
        <v>72420.2</v>
      </c>
      <c r="Y182" s="76">
        <f t="shared" si="55"/>
        <v>0.38789600000000002</v>
      </c>
      <c r="Z182" s="69">
        <v>55299</v>
      </c>
      <c r="AA182" s="76">
        <f t="shared" si="56"/>
        <v>0.480236</v>
      </c>
      <c r="AB182" s="76">
        <f t="shared" si="57"/>
        <v>0.58440199999999998</v>
      </c>
      <c r="AC182" s="77">
        <f t="shared" si="58"/>
        <v>0.58440199999999998</v>
      </c>
      <c r="AD182" s="78">
        <f t="shared" si="67"/>
        <v>0.04</v>
      </c>
      <c r="AE182" s="79">
        <f t="shared" si="68"/>
        <v>0.62440200000000001</v>
      </c>
      <c r="AF182" s="69">
        <v>0</v>
      </c>
      <c r="AG182" s="69">
        <v>0</v>
      </c>
      <c r="AH182" s="33">
        <f t="shared" si="59"/>
        <v>0</v>
      </c>
      <c r="AI182" s="41">
        <f t="shared" si="60"/>
        <v>0</v>
      </c>
      <c r="AJ182" s="41">
        <f t="shared" si="61"/>
        <v>59758671</v>
      </c>
      <c r="AK182" s="41">
        <f t="shared" si="62"/>
        <v>59758671</v>
      </c>
      <c r="AL182" s="41">
        <f t="shared" si="69"/>
        <v>59758671</v>
      </c>
      <c r="AM182" s="74">
        <v>45140487</v>
      </c>
      <c r="AN182" s="41">
        <f t="shared" si="70"/>
        <v>14618184</v>
      </c>
      <c r="AO182" s="80" t="str">
        <f t="shared" si="71"/>
        <v>Yes</v>
      </c>
      <c r="AP182" s="74">
        <v>47400376</v>
      </c>
      <c r="AQ182" s="74">
        <f t="shared" si="63"/>
        <v>1558298.4143999999</v>
      </c>
      <c r="AR182" s="74">
        <f t="shared" si="64"/>
        <v>48958674.414399996</v>
      </c>
      <c r="AS182" s="74">
        <f t="shared" si="65"/>
        <v>48958674.414399996</v>
      </c>
      <c r="AT182" s="74"/>
      <c r="AU182" s="81"/>
      <c r="AV182" s="81"/>
      <c r="AW182" s="81"/>
      <c r="AX182" s="81"/>
      <c r="AY182" s="82"/>
      <c r="AZ182" s="74"/>
      <c r="BA182" s="83"/>
      <c r="BC182" s="83"/>
      <c r="BD182" s="83"/>
      <c r="BH182" s="83"/>
      <c r="BI182" s="83"/>
      <c r="BJ182" s="83"/>
      <c r="BK182" s="83"/>
      <c r="BL182" s="83"/>
    </row>
    <row r="183" spans="1:64" x14ac:dyDescent="0.15">
      <c r="A183" s="28" t="s">
        <v>52</v>
      </c>
      <c r="B183" s="28"/>
      <c r="C183" s="56"/>
      <c r="D183" s="56"/>
      <c r="E183" s="56"/>
      <c r="F183" s="26">
        <v>1</v>
      </c>
      <c r="G183" s="69">
        <v>161</v>
      </c>
      <c r="H183" s="28">
        <v>157</v>
      </c>
      <c r="I183" s="21" t="s">
        <v>174</v>
      </c>
      <c r="J183" s="70"/>
      <c r="K183" s="69">
        <v>2258.58</v>
      </c>
      <c r="L183" s="71"/>
      <c r="M183" s="72"/>
      <c r="N183" s="69">
        <v>49</v>
      </c>
      <c r="O183" s="73">
        <f t="shared" si="49"/>
        <v>2.1695047330623666E-2</v>
      </c>
      <c r="P183" s="73">
        <f t="shared" si="50"/>
        <v>0</v>
      </c>
      <c r="Q183" s="74">
        <f t="shared" si="51"/>
        <v>0</v>
      </c>
      <c r="R183" s="74">
        <f t="shared" si="66"/>
        <v>0</v>
      </c>
      <c r="S183" s="69">
        <v>16</v>
      </c>
      <c r="T183" s="75">
        <f t="shared" si="52"/>
        <v>14.7</v>
      </c>
      <c r="U183" s="33">
        <f t="shared" si="53"/>
        <v>2275.6799999999998</v>
      </c>
      <c r="V183" s="69">
        <v>3453669461</v>
      </c>
      <c r="W183" s="69">
        <v>10331</v>
      </c>
      <c r="X183" s="44">
        <f t="shared" si="54"/>
        <v>334301.56</v>
      </c>
      <c r="Y183" s="76">
        <f t="shared" si="55"/>
        <v>1.7905800000000001</v>
      </c>
      <c r="Z183" s="69">
        <v>219868</v>
      </c>
      <c r="AA183" s="76">
        <f t="shared" si="56"/>
        <v>1.9094120000000001</v>
      </c>
      <c r="AB183" s="76">
        <f t="shared" si="57"/>
        <v>-0.82623000000000002</v>
      </c>
      <c r="AC183" s="77">
        <f t="shared" si="58"/>
        <v>0.01</v>
      </c>
      <c r="AD183" s="78">
        <f t="shared" si="67"/>
        <v>0</v>
      </c>
      <c r="AE183" s="79">
        <f t="shared" si="68"/>
        <v>0.01</v>
      </c>
      <c r="AF183" s="69">
        <v>0</v>
      </c>
      <c r="AG183" s="69">
        <v>0</v>
      </c>
      <c r="AH183" s="33">
        <f t="shared" si="59"/>
        <v>0</v>
      </c>
      <c r="AI183" s="41">
        <f t="shared" si="60"/>
        <v>0</v>
      </c>
      <c r="AJ183" s="41">
        <f t="shared" si="61"/>
        <v>262272</v>
      </c>
      <c r="AK183" s="41">
        <f t="shared" si="62"/>
        <v>262272</v>
      </c>
      <c r="AL183" s="41">
        <f t="shared" si="69"/>
        <v>262272</v>
      </c>
      <c r="AM183" s="74">
        <v>263431</v>
      </c>
      <c r="AN183" s="41">
        <f t="shared" si="70"/>
        <v>1159</v>
      </c>
      <c r="AO183" s="80" t="str">
        <f t="shared" si="71"/>
        <v>No</v>
      </c>
      <c r="AP183" s="74">
        <v>263889</v>
      </c>
      <c r="AQ183" s="74">
        <f t="shared" si="63"/>
        <v>96.544700000000006</v>
      </c>
      <c r="AR183" s="74">
        <f t="shared" si="64"/>
        <v>263792.45529999997</v>
      </c>
      <c r="AS183" s="74">
        <f t="shared" si="65"/>
        <v>263792.45529999997</v>
      </c>
      <c r="AT183" s="74"/>
      <c r="AU183" s="81"/>
      <c r="AV183" s="81"/>
      <c r="AW183" s="81"/>
      <c r="AX183" s="81"/>
      <c r="AY183" s="82"/>
      <c r="AZ183" s="74"/>
      <c r="BA183" s="83"/>
      <c r="BC183" s="83"/>
      <c r="BD183" s="83"/>
      <c r="BH183" s="83"/>
      <c r="BI183" s="83"/>
      <c r="BJ183" s="83"/>
      <c r="BK183" s="83"/>
      <c r="BL183" s="83"/>
    </row>
    <row r="184" spans="1:64" x14ac:dyDescent="0.15">
      <c r="A184" s="28" t="s">
        <v>52</v>
      </c>
      <c r="B184" s="28"/>
      <c r="C184" s="56"/>
      <c r="D184" s="56"/>
      <c r="E184" s="56"/>
      <c r="F184" s="26">
        <v>1</v>
      </c>
      <c r="G184" s="69">
        <v>166</v>
      </c>
      <c r="H184" s="28">
        <v>158</v>
      </c>
      <c r="I184" s="21" t="s">
        <v>175</v>
      </c>
      <c r="J184" s="70"/>
      <c r="K184" s="69">
        <v>5324.11</v>
      </c>
      <c r="L184" s="71"/>
      <c r="M184" s="72"/>
      <c r="N184" s="69">
        <v>171</v>
      </c>
      <c r="O184" s="73">
        <f t="shared" si="49"/>
        <v>3.2118044142589092E-2</v>
      </c>
      <c r="P184" s="73">
        <f t="shared" si="50"/>
        <v>0</v>
      </c>
      <c r="Q184" s="74">
        <f t="shared" si="51"/>
        <v>0</v>
      </c>
      <c r="R184" s="74">
        <f t="shared" si="66"/>
        <v>0</v>
      </c>
      <c r="S184" s="69">
        <v>62</v>
      </c>
      <c r="T184" s="75">
        <f t="shared" si="52"/>
        <v>51.3</v>
      </c>
      <c r="U184" s="33">
        <f t="shared" si="53"/>
        <v>5384.71</v>
      </c>
      <c r="V184" s="69">
        <v>15942393016.67</v>
      </c>
      <c r="W184" s="69">
        <v>28042</v>
      </c>
      <c r="X184" s="44">
        <f t="shared" si="54"/>
        <v>568518.40000000002</v>
      </c>
      <c r="Y184" s="76">
        <f t="shared" si="55"/>
        <v>3.0450879999999998</v>
      </c>
      <c r="Z184" s="69">
        <v>181360</v>
      </c>
      <c r="AA184" s="76">
        <f t="shared" si="56"/>
        <v>1.5749949999999999</v>
      </c>
      <c r="AB184" s="76">
        <f t="shared" si="57"/>
        <v>-1.60406</v>
      </c>
      <c r="AC184" s="77">
        <f t="shared" si="58"/>
        <v>0.01</v>
      </c>
      <c r="AD184" s="78">
        <f t="shared" si="67"/>
        <v>0</v>
      </c>
      <c r="AE184" s="79">
        <f t="shared" si="68"/>
        <v>0.01</v>
      </c>
      <c r="AF184" s="69">
        <v>0</v>
      </c>
      <c r="AG184" s="69">
        <v>0</v>
      </c>
      <c r="AH184" s="33">
        <f t="shared" si="59"/>
        <v>0</v>
      </c>
      <c r="AI184" s="41">
        <f t="shared" si="60"/>
        <v>0</v>
      </c>
      <c r="AJ184" s="41">
        <f t="shared" si="61"/>
        <v>620588</v>
      </c>
      <c r="AK184" s="41">
        <f t="shared" si="62"/>
        <v>620588</v>
      </c>
      <c r="AL184" s="41">
        <f t="shared" si="69"/>
        <v>620588</v>
      </c>
      <c r="AM184" s="74">
        <v>465334</v>
      </c>
      <c r="AN184" s="41">
        <f t="shared" si="70"/>
        <v>155254</v>
      </c>
      <c r="AO184" s="80" t="str">
        <f t="shared" si="71"/>
        <v>Yes</v>
      </c>
      <c r="AP184" s="74">
        <v>491178</v>
      </c>
      <c r="AQ184" s="74">
        <f t="shared" si="63"/>
        <v>16550.076400000002</v>
      </c>
      <c r="AR184" s="74">
        <f t="shared" si="64"/>
        <v>507728.07640000002</v>
      </c>
      <c r="AS184" s="74">
        <f t="shared" si="65"/>
        <v>507728.07640000002</v>
      </c>
      <c r="AT184" s="74"/>
      <c r="AU184" s="81"/>
      <c r="AV184" s="81"/>
      <c r="AW184" s="81"/>
      <c r="AX184" s="81"/>
      <c r="AY184" s="82"/>
      <c r="AZ184" s="74"/>
      <c r="BA184" s="83"/>
      <c r="BC184" s="83"/>
      <c r="BD184" s="83"/>
      <c r="BH184" s="83"/>
      <c r="BI184" s="83"/>
      <c r="BJ184" s="83"/>
      <c r="BK184" s="83"/>
      <c r="BL184" s="83"/>
    </row>
    <row r="185" spans="1:64" x14ac:dyDescent="0.15">
      <c r="A185" s="28" t="s">
        <v>20</v>
      </c>
      <c r="B185" s="28"/>
      <c r="C185" s="56"/>
      <c r="D185" s="56"/>
      <c r="E185" s="56"/>
      <c r="F185" s="26">
        <v>8</v>
      </c>
      <c r="G185" s="69">
        <v>49</v>
      </c>
      <c r="H185" s="28">
        <v>159</v>
      </c>
      <c r="I185" s="21" t="s">
        <v>176</v>
      </c>
      <c r="J185" s="70"/>
      <c r="K185" s="69">
        <v>3845</v>
      </c>
      <c r="L185" s="71"/>
      <c r="M185" s="72"/>
      <c r="N185" s="69">
        <v>931</v>
      </c>
      <c r="O185" s="73">
        <f t="shared" si="49"/>
        <v>0.24213263979193758</v>
      </c>
      <c r="P185" s="73">
        <f t="shared" si="50"/>
        <v>0</v>
      </c>
      <c r="Q185" s="74">
        <f t="shared" si="51"/>
        <v>0</v>
      </c>
      <c r="R185" s="74">
        <f t="shared" si="66"/>
        <v>0</v>
      </c>
      <c r="S185" s="69">
        <v>342</v>
      </c>
      <c r="T185" s="75">
        <f t="shared" si="52"/>
        <v>279.3</v>
      </c>
      <c r="U185" s="33">
        <f t="shared" si="53"/>
        <v>4175.6000000000004</v>
      </c>
      <c r="V185" s="69">
        <v>3315542456.3299999</v>
      </c>
      <c r="W185" s="69">
        <v>26195</v>
      </c>
      <c r="X185" s="44">
        <f t="shared" si="54"/>
        <v>126571.58</v>
      </c>
      <c r="Y185" s="76">
        <f t="shared" si="55"/>
        <v>0.67793999999999999</v>
      </c>
      <c r="Z185" s="69">
        <v>81452</v>
      </c>
      <c r="AA185" s="76">
        <f t="shared" si="56"/>
        <v>0.70735800000000004</v>
      </c>
      <c r="AB185" s="76">
        <f t="shared" si="57"/>
        <v>0.31323499999999999</v>
      </c>
      <c r="AC185" s="77">
        <f t="shared" si="58"/>
        <v>0.31323499999999999</v>
      </c>
      <c r="AD185" s="78">
        <f t="shared" si="67"/>
        <v>0</v>
      </c>
      <c r="AE185" s="79">
        <f t="shared" si="68"/>
        <v>0.31323499999999999</v>
      </c>
      <c r="AF185" s="69">
        <v>0</v>
      </c>
      <c r="AG185" s="69">
        <v>0</v>
      </c>
      <c r="AH185" s="33">
        <f t="shared" si="59"/>
        <v>0</v>
      </c>
      <c r="AI185" s="41">
        <f t="shared" si="60"/>
        <v>0</v>
      </c>
      <c r="AJ185" s="41">
        <f t="shared" si="61"/>
        <v>15074055</v>
      </c>
      <c r="AK185" s="41">
        <f t="shared" si="62"/>
        <v>15074055</v>
      </c>
      <c r="AL185" s="41">
        <f t="shared" si="69"/>
        <v>15074055</v>
      </c>
      <c r="AM185" s="74">
        <v>9348852</v>
      </c>
      <c r="AN185" s="41">
        <f t="shared" si="70"/>
        <v>5725203</v>
      </c>
      <c r="AO185" s="80" t="str">
        <f t="shared" si="71"/>
        <v>Yes</v>
      </c>
      <c r="AP185" s="74">
        <v>10274870</v>
      </c>
      <c r="AQ185" s="74">
        <f t="shared" si="63"/>
        <v>610306.6398</v>
      </c>
      <c r="AR185" s="74">
        <f t="shared" si="64"/>
        <v>10885176.639800001</v>
      </c>
      <c r="AS185" s="74">
        <f t="shared" si="65"/>
        <v>10885176.639800001</v>
      </c>
      <c r="AT185" s="74"/>
      <c r="AU185" s="81"/>
      <c r="AV185" s="81"/>
      <c r="AW185" s="81"/>
      <c r="AX185" s="81"/>
      <c r="AY185" s="82"/>
      <c r="AZ185" s="74"/>
      <c r="BA185" s="83"/>
      <c r="BC185" s="83"/>
      <c r="BD185" s="83"/>
      <c r="BH185" s="83"/>
      <c r="BI185" s="83"/>
      <c r="BJ185" s="83"/>
      <c r="BK185" s="83"/>
      <c r="BL185" s="83"/>
    </row>
    <row r="186" spans="1:64" x14ac:dyDescent="0.15">
      <c r="A186" s="28" t="s">
        <v>14</v>
      </c>
      <c r="B186" s="28"/>
      <c r="C186" s="56"/>
      <c r="D186" s="56"/>
      <c r="E186" s="56"/>
      <c r="F186" s="26">
        <v>8</v>
      </c>
      <c r="G186" s="69">
        <v>76</v>
      </c>
      <c r="H186" s="28">
        <v>160</v>
      </c>
      <c r="I186" s="21" t="s">
        <v>177</v>
      </c>
      <c r="J186" s="70"/>
      <c r="K186" s="69">
        <v>622.96</v>
      </c>
      <c r="L186" s="71"/>
      <c r="M186" s="72"/>
      <c r="N186" s="69">
        <v>211</v>
      </c>
      <c r="O186" s="73">
        <f t="shared" si="49"/>
        <v>0.33870553486580196</v>
      </c>
      <c r="P186" s="73">
        <f t="shared" si="50"/>
        <v>0</v>
      </c>
      <c r="Q186" s="74">
        <f t="shared" si="51"/>
        <v>0</v>
      </c>
      <c r="R186" s="74">
        <f t="shared" si="66"/>
        <v>0</v>
      </c>
      <c r="S186" s="69">
        <v>7</v>
      </c>
      <c r="T186" s="75">
        <f t="shared" si="52"/>
        <v>63.3</v>
      </c>
      <c r="U186" s="33">
        <f t="shared" si="53"/>
        <v>687.31</v>
      </c>
      <c r="V186" s="69">
        <v>635525722.66999996</v>
      </c>
      <c r="W186" s="69">
        <v>5921</v>
      </c>
      <c r="X186" s="44">
        <f t="shared" si="54"/>
        <v>107334.19</v>
      </c>
      <c r="Y186" s="76">
        <f t="shared" si="55"/>
        <v>0.574901</v>
      </c>
      <c r="Z186" s="69">
        <v>75885</v>
      </c>
      <c r="AA186" s="76">
        <f t="shared" si="56"/>
        <v>0.65901200000000004</v>
      </c>
      <c r="AB186" s="76">
        <f t="shared" si="57"/>
        <v>0.399866</v>
      </c>
      <c r="AC186" s="77">
        <f t="shared" si="58"/>
        <v>0.399866</v>
      </c>
      <c r="AD186" s="78">
        <f t="shared" si="67"/>
        <v>0</v>
      </c>
      <c r="AE186" s="79">
        <f t="shared" si="68"/>
        <v>0.399866</v>
      </c>
      <c r="AF186" s="69">
        <v>175</v>
      </c>
      <c r="AG186" s="69">
        <v>4</v>
      </c>
      <c r="AH186" s="33">
        <f t="shared" si="59"/>
        <v>30.77</v>
      </c>
      <c r="AI186" s="41">
        <f t="shared" si="60"/>
        <v>5385</v>
      </c>
      <c r="AJ186" s="41">
        <f t="shared" si="61"/>
        <v>3167438</v>
      </c>
      <c r="AK186" s="41">
        <f t="shared" si="62"/>
        <v>3172823</v>
      </c>
      <c r="AL186" s="41">
        <f t="shared" si="69"/>
        <v>3172823</v>
      </c>
      <c r="AM186" s="74">
        <v>3637161</v>
      </c>
      <c r="AN186" s="41">
        <f t="shared" si="70"/>
        <v>464338</v>
      </c>
      <c r="AO186" s="80" t="str">
        <f t="shared" si="71"/>
        <v>No</v>
      </c>
      <c r="AP186" s="74">
        <v>3495273</v>
      </c>
      <c r="AQ186" s="74">
        <f t="shared" si="63"/>
        <v>38679.3554</v>
      </c>
      <c r="AR186" s="74">
        <f t="shared" si="64"/>
        <v>3456593.6446000002</v>
      </c>
      <c r="AS186" s="74">
        <f t="shared" si="65"/>
        <v>3456593.6446000002</v>
      </c>
      <c r="AT186" s="74"/>
      <c r="AU186" s="81"/>
      <c r="AV186" s="81"/>
      <c r="AW186" s="81"/>
      <c r="AX186" s="81"/>
      <c r="AY186" s="82"/>
      <c r="AZ186" s="74"/>
      <c r="BA186" s="83"/>
      <c r="BC186" s="83"/>
      <c r="BD186" s="83"/>
      <c r="BH186" s="83"/>
      <c r="BI186" s="83"/>
      <c r="BJ186" s="83"/>
      <c r="BK186" s="83"/>
      <c r="BL186" s="83"/>
    </row>
    <row r="187" spans="1:64" x14ac:dyDescent="0.15">
      <c r="A187" s="28" t="s">
        <v>52</v>
      </c>
      <c r="B187" s="28"/>
      <c r="C187" s="56"/>
      <c r="D187" s="56"/>
      <c r="E187" s="56"/>
      <c r="F187" s="26">
        <v>1</v>
      </c>
      <c r="G187" s="69">
        <v>160</v>
      </c>
      <c r="H187" s="28">
        <v>161</v>
      </c>
      <c r="I187" s="21" t="s">
        <v>178</v>
      </c>
      <c r="J187" s="70"/>
      <c r="K187" s="69">
        <v>3840.16</v>
      </c>
      <c r="L187" s="71"/>
      <c r="M187" s="72"/>
      <c r="N187" s="69">
        <v>191</v>
      </c>
      <c r="O187" s="73">
        <f t="shared" si="49"/>
        <v>4.9737510937044295E-2</v>
      </c>
      <c r="P187" s="73">
        <f t="shared" si="50"/>
        <v>0</v>
      </c>
      <c r="Q187" s="74">
        <f t="shared" si="51"/>
        <v>0</v>
      </c>
      <c r="R187" s="74">
        <f t="shared" si="66"/>
        <v>0</v>
      </c>
      <c r="S187" s="69">
        <v>31</v>
      </c>
      <c r="T187" s="75">
        <f t="shared" si="52"/>
        <v>57.3</v>
      </c>
      <c r="U187" s="33">
        <f t="shared" si="53"/>
        <v>3902.11</v>
      </c>
      <c r="V187" s="69">
        <v>6290202172</v>
      </c>
      <c r="W187" s="69">
        <v>18581</v>
      </c>
      <c r="X187" s="44">
        <f t="shared" si="54"/>
        <v>338528.72</v>
      </c>
      <c r="Y187" s="76">
        <f t="shared" si="55"/>
        <v>1.813221</v>
      </c>
      <c r="Z187" s="69">
        <v>180313</v>
      </c>
      <c r="AA187" s="76">
        <f t="shared" si="56"/>
        <v>1.5659019999999999</v>
      </c>
      <c r="AB187" s="76">
        <f t="shared" si="57"/>
        <v>-0.73902500000000004</v>
      </c>
      <c r="AC187" s="77">
        <f t="shared" si="58"/>
        <v>0.01</v>
      </c>
      <c r="AD187" s="78">
        <f t="shared" si="67"/>
        <v>0</v>
      </c>
      <c r="AE187" s="79">
        <f t="shared" si="68"/>
        <v>0.01</v>
      </c>
      <c r="AF187" s="69">
        <v>0</v>
      </c>
      <c r="AG187" s="69">
        <v>0</v>
      </c>
      <c r="AH187" s="33">
        <f t="shared" si="59"/>
        <v>0</v>
      </c>
      <c r="AI187" s="41">
        <f t="shared" si="60"/>
        <v>0</v>
      </c>
      <c r="AJ187" s="41">
        <f t="shared" si="61"/>
        <v>449718</v>
      </c>
      <c r="AK187" s="41">
        <f t="shared" si="62"/>
        <v>449718</v>
      </c>
      <c r="AL187" s="41">
        <f t="shared" si="69"/>
        <v>449718</v>
      </c>
      <c r="AM187" s="74">
        <v>462941</v>
      </c>
      <c r="AN187" s="41">
        <f t="shared" si="70"/>
        <v>13223</v>
      </c>
      <c r="AO187" s="80" t="str">
        <f t="shared" si="71"/>
        <v>No</v>
      </c>
      <c r="AP187" s="74">
        <v>462897</v>
      </c>
      <c r="AQ187" s="74">
        <f t="shared" si="63"/>
        <v>1101.4758999999999</v>
      </c>
      <c r="AR187" s="74">
        <f t="shared" si="64"/>
        <v>461795.52409999998</v>
      </c>
      <c r="AS187" s="74">
        <f t="shared" si="65"/>
        <v>461795.52409999998</v>
      </c>
      <c r="AT187" s="74"/>
      <c r="AU187" s="81"/>
      <c r="AV187" s="81"/>
      <c r="AW187" s="81"/>
      <c r="AX187" s="81"/>
      <c r="AY187" s="82"/>
      <c r="AZ187" s="74"/>
      <c r="BA187" s="83"/>
      <c r="BC187" s="83"/>
      <c r="BD187" s="83"/>
      <c r="BH187" s="83"/>
      <c r="BI187" s="83"/>
      <c r="BJ187" s="83"/>
      <c r="BK187" s="83"/>
      <c r="BL187" s="83"/>
    </row>
    <row r="188" spans="1:64" x14ac:dyDescent="0.15">
      <c r="A188" s="28" t="s">
        <v>25</v>
      </c>
      <c r="B188" s="28"/>
      <c r="C188" s="56">
        <v>1</v>
      </c>
      <c r="D188" s="56">
        <v>1</v>
      </c>
      <c r="E188" s="56"/>
      <c r="F188" s="26">
        <v>9</v>
      </c>
      <c r="G188" s="69">
        <v>28</v>
      </c>
      <c r="H188" s="28">
        <v>162</v>
      </c>
      <c r="I188" s="21" t="s">
        <v>179</v>
      </c>
      <c r="J188" s="70"/>
      <c r="K188" s="69">
        <v>1109.98</v>
      </c>
      <c r="L188" s="85"/>
      <c r="M188" s="72"/>
      <c r="N188" s="69">
        <v>612</v>
      </c>
      <c r="O188" s="73">
        <f t="shared" si="49"/>
        <v>0.55136128578893318</v>
      </c>
      <c r="P188" s="73">
        <f t="shared" si="50"/>
        <v>0</v>
      </c>
      <c r="Q188" s="74">
        <f t="shared" si="51"/>
        <v>0</v>
      </c>
      <c r="R188" s="74">
        <f t="shared" si="66"/>
        <v>0</v>
      </c>
      <c r="S188" s="69">
        <v>37</v>
      </c>
      <c r="T188" s="75">
        <f t="shared" si="52"/>
        <v>183.6</v>
      </c>
      <c r="U188" s="33">
        <f t="shared" si="53"/>
        <v>1299.1299999999999</v>
      </c>
      <c r="V188" s="69">
        <v>1023064340</v>
      </c>
      <c r="W188" s="69">
        <v>10739</v>
      </c>
      <c r="X188" s="44">
        <f t="shared" si="54"/>
        <v>95266.26</v>
      </c>
      <c r="Y188" s="76">
        <f t="shared" si="55"/>
        <v>0.51026300000000002</v>
      </c>
      <c r="Z188" s="69">
        <v>57468</v>
      </c>
      <c r="AA188" s="76">
        <f t="shared" si="56"/>
        <v>0.49907299999999999</v>
      </c>
      <c r="AB188" s="76">
        <f t="shared" si="57"/>
        <v>0.49309399999999998</v>
      </c>
      <c r="AC188" s="77">
        <f t="shared" si="58"/>
        <v>0.49309399999999998</v>
      </c>
      <c r="AD188" s="78">
        <f t="shared" si="67"/>
        <v>0</v>
      </c>
      <c r="AE188" s="79">
        <f t="shared" si="68"/>
        <v>0.49309399999999998</v>
      </c>
      <c r="AF188" s="69">
        <v>0</v>
      </c>
      <c r="AG188" s="69">
        <v>0</v>
      </c>
      <c r="AH188" s="33">
        <f t="shared" si="59"/>
        <v>0</v>
      </c>
      <c r="AI188" s="41">
        <f t="shared" si="60"/>
        <v>0</v>
      </c>
      <c r="AJ188" s="41">
        <f t="shared" si="61"/>
        <v>7382837</v>
      </c>
      <c r="AK188" s="41">
        <f t="shared" si="62"/>
        <v>7382837</v>
      </c>
      <c r="AL188" s="41">
        <f t="shared" si="69"/>
        <v>8024957</v>
      </c>
      <c r="AM188" s="74">
        <v>8024957</v>
      </c>
      <c r="AN188" s="41">
        <f t="shared" si="70"/>
        <v>642120</v>
      </c>
      <c r="AO188" s="80" t="str">
        <f t="shared" si="71"/>
        <v>No</v>
      </c>
      <c r="AP188" s="74">
        <v>8024957</v>
      </c>
      <c r="AQ188" s="74">
        <f t="shared" si="63"/>
        <v>53488.595999999998</v>
      </c>
      <c r="AR188" s="74">
        <f t="shared" si="64"/>
        <v>7971468.4040000001</v>
      </c>
      <c r="AS188" s="74">
        <f t="shared" si="65"/>
        <v>8024957</v>
      </c>
      <c r="AT188" s="74"/>
      <c r="AU188" s="81"/>
      <c r="AV188" s="81"/>
      <c r="AW188" s="81"/>
      <c r="AX188" s="81"/>
      <c r="AY188" s="82"/>
      <c r="AZ188" s="74"/>
      <c r="BA188" s="83"/>
      <c r="BC188" s="83"/>
      <c r="BD188" s="83"/>
      <c r="BH188" s="83"/>
      <c r="BI188" s="83"/>
      <c r="BJ188" s="83"/>
      <c r="BK188" s="83"/>
      <c r="BL188" s="83"/>
    </row>
    <row r="189" spans="1:64" x14ac:dyDescent="0.15">
      <c r="A189" s="28" t="s">
        <v>30</v>
      </c>
      <c r="B189" s="28">
        <v>1</v>
      </c>
      <c r="C189" s="56">
        <v>1</v>
      </c>
      <c r="D189" s="56">
        <v>0</v>
      </c>
      <c r="E189" s="56">
        <v>1</v>
      </c>
      <c r="F189" s="26">
        <v>10</v>
      </c>
      <c r="G189" s="69">
        <v>6</v>
      </c>
      <c r="H189" s="28">
        <v>163</v>
      </c>
      <c r="I189" s="21" t="s">
        <v>180</v>
      </c>
      <c r="J189" s="70"/>
      <c r="K189" s="69">
        <v>3299.23</v>
      </c>
      <c r="L189" s="85"/>
      <c r="M189" s="72"/>
      <c r="N189" s="69">
        <v>2478</v>
      </c>
      <c r="O189" s="73">
        <f t="shared" si="49"/>
        <v>0.75108434392267287</v>
      </c>
      <c r="P189" s="73">
        <f t="shared" si="50"/>
        <v>1.0843439226728702E-3</v>
      </c>
      <c r="Q189" s="74">
        <f t="shared" si="51"/>
        <v>3.5775000000000134</v>
      </c>
      <c r="R189" s="74">
        <f t="shared" si="66"/>
        <v>0.17887500000000067</v>
      </c>
      <c r="S189" s="69">
        <v>965</v>
      </c>
      <c r="T189" s="75">
        <f t="shared" si="52"/>
        <v>743.4</v>
      </c>
      <c r="U189" s="33">
        <f t="shared" si="53"/>
        <v>4187.5588749999997</v>
      </c>
      <c r="V189" s="69">
        <v>1344850080.6700001</v>
      </c>
      <c r="W189" s="69">
        <v>24686</v>
      </c>
      <c r="X189" s="44">
        <f t="shared" si="54"/>
        <v>54478.25</v>
      </c>
      <c r="Y189" s="76">
        <f t="shared" si="55"/>
        <v>0.29179500000000003</v>
      </c>
      <c r="Z189" s="69">
        <v>41293</v>
      </c>
      <c r="AA189" s="76">
        <f t="shared" si="56"/>
        <v>0.35860300000000001</v>
      </c>
      <c r="AB189" s="76">
        <f t="shared" si="57"/>
        <v>0.68816299999999997</v>
      </c>
      <c r="AC189" s="77">
        <f t="shared" si="58"/>
        <v>0.68816299999999997</v>
      </c>
      <c r="AD189" s="78">
        <f t="shared" si="67"/>
        <v>0.05</v>
      </c>
      <c r="AE189" s="79">
        <f t="shared" si="68"/>
        <v>0.73816300000000001</v>
      </c>
      <c r="AF189" s="69">
        <v>0</v>
      </c>
      <c r="AG189" s="69">
        <v>0</v>
      </c>
      <c r="AH189" s="33">
        <f t="shared" si="59"/>
        <v>0</v>
      </c>
      <c r="AI189" s="41">
        <f t="shared" si="60"/>
        <v>0</v>
      </c>
      <c r="AJ189" s="41">
        <f t="shared" si="61"/>
        <v>35624939</v>
      </c>
      <c r="AK189" s="41">
        <f t="shared" si="62"/>
        <v>35624939</v>
      </c>
      <c r="AL189" s="41">
        <f t="shared" si="69"/>
        <v>35624939</v>
      </c>
      <c r="AM189" s="74">
        <v>26582071</v>
      </c>
      <c r="AN189" s="41">
        <f t="shared" si="70"/>
        <v>9042868</v>
      </c>
      <c r="AO189" s="80" t="str">
        <f t="shared" si="71"/>
        <v>Yes</v>
      </c>
      <c r="AP189" s="74">
        <v>27999008</v>
      </c>
      <c r="AQ189" s="74">
        <f t="shared" si="63"/>
        <v>963969.72880000004</v>
      </c>
      <c r="AR189" s="74">
        <f t="shared" si="64"/>
        <v>28962977.728799999</v>
      </c>
      <c r="AS189" s="74">
        <f t="shared" si="65"/>
        <v>28962977.728799999</v>
      </c>
      <c r="AT189" s="74"/>
      <c r="AU189" s="81"/>
      <c r="AV189" s="81"/>
      <c r="AW189" s="81"/>
      <c r="AX189" s="81"/>
      <c r="AY189" s="82"/>
      <c r="AZ189" s="74"/>
      <c r="BA189" s="83"/>
      <c r="BC189" s="83"/>
      <c r="BD189" s="83"/>
      <c r="BH189" s="83"/>
      <c r="BI189" s="83"/>
      <c r="BJ189" s="83"/>
      <c r="BK189" s="83"/>
      <c r="BL189" s="83"/>
    </row>
    <row r="190" spans="1:64" x14ac:dyDescent="0.15">
      <c r="A190" s="28" t="s">
        <v>20</v>
      </c>
      <c r="B190" s="28"/>
      <c r="C190" s="56">
        <v>1</v>
      </c>
      <c r="D190" s="56">
        <v>1</v>
      </c>
      <c r="E190" s="56"/>
      <c r="F190" s="26">
        <v>6</v>
      </c>
      <c r="G190" s="69">
        <v>41</v>
      </c>
      <c r="H190" s="28">
        <v>164</v>
      </c>
      <c r="I190" s="21" t="s">
        <v>181</v>
      </c>
      <c r="J190" s="70"/>
      <c r="K190" s="69">
        <v>3917.95</v>
      </c>
      <c r="L190" s="85"/>
      <c r="M190" s="72"/>
      <c r="N190" s="69">
        <v>1616</v>
      </c>
      <c r="O190" s="73">
        <f t="shared" si="49"/>
        <v>0.41246059801682006</v>
      </c>
      <c r="P190" s="73">
        <f t="shared" si="50"/>
        <v>0</v>
      </c>
      <c r="Q190" s="74">
        <f t="shared" si="51"/>
        <v>0</v>
      </c>
      <c r="R190" s="74">
        <f t="shared" si="66"/>
        <v>0</v>
      </c>
      <c r="S190" s="69">
        <v>134</v>
      </c>
      <c r="T190" s="75">
        <f t="shared" si="52"/>
        <v>484.8</v>
      </c>
      <c r="U190" s="33">
        <f t="shared" si="53"/>
        <v>4422.8500000000004</v>
      </c>
      <c r="V190" s="69">
        <v>4400387937.6700001</v>
      </c>
      <c r="W190" s="69">
        <v>28898</v>
      </c>
      <c r="X190" s="44">
        <f t="shared" si="54"/>
        <v>152273.1</v>
      </c>
      <c r="Y190" s="76">
        <f t="shared" si="55"/>
        <v>0.81560200000000005</v>
      </c>
      <c r="Z190" s="69">
        <v>89565</v>
      </c>
      <c r="AA190" s="76">
        <f t="shared" si="56"/>
        <v>0.77781400000000001</v>
      </c>
      <c r="AB190" s="76">
        <f t="shared" si="57"/>
        <v>0.19573399999999999</v>
      </c>
      <c r="AC190" s="77">
        <f t="shared" si="58"/>
        <v>0.19573399999999999</v>
      </c>
      <c r="AD190" s="78">
        <f t="shared" si="67"/>
        <v>0</v>
      </c>
      <c r="AE190" s="79">
        <f t="shared" si="68"/>
        <v>0.19573399999999999</v>
      </c>
      <c r="AF190" s="69">
        <v>0</v>
      </c>
      <c r="AG190" s="69">
        <v>0</v>
      </c>
      <c r="AH190" s="33">
        <f t="shared" si="59"/>
        <v>0</v>
      </c>
      <c r="AI190" s="41">
        <f t="shared" si="60"/>
        <v>0</v>
      </c>
      <c r="AJ190" s="41">
        <f t="shared" si="61"/>
        <v>9977217</v>
      </c>
      <c r="AK190" s="41">
        <f t="shared" si="62"/>
        <v>9977217</v>
      </c>
      <c r="AL190" s="41">
        <f t="shared" si="69"/>
        <v>12130392</v>
      </c>
      <c r="AM190" s="74">
        <v>12130392</v>
      </c>
      <c r="AN190" s="41">
        <f t="shared" si="70"/>
        <v>2153175</v>
      </c>
      <c r="AO190" s="80" t="str">
        <f t="shared" si="71"/>
        <v>No</v>
      </c>
      <c r="AP190" s="74">
        <v>12130392</v>
      </c>
      <c r="AQ190" s="74">
        <f t="shared" si="63"/>
        <v>179359.47750000001</v>
      </c>
      <c r="AR190" s="74">
        <f t="shared" si="64"/>
        <v>11951032.522500001</v>
      </c>
      <c r="AS190" s="74">
        <f t="shared" si="65"/>
        <v>12130392</v>
      </c>
      <c r="AT190" s="74"/>
      <c r="AU190" s="81"/>
      <c r="AV190" s="81"/>
      <c r="AW190" s="81"/>
      <c r="AX190" s="81"/>
      <c r="AY190" s="82"/>
      <c r="AZ190" s="74"/>
      <c r="BA190" s="83"/>
      <c r="BC190" s="83"/>
      <c r="BD190" s="83"/>
      <c r="BH190" s="83"/>
      <c r="BI190" s="83"/>
      <c r="BJ190" s="83"/>
      <c r="BK190" s="83"/>
      <c r="BL190" s="83"/>
    </row>
    <row r="191" spans="1:64" x14ac:dyDescent="0.15">
      <c r="A191" s="28" t="s">
        <v>38</v>
      </c>
      <c r="B191" s="28"/>
      <c r="C191" s="56">
        <v>1</v>
      </c>
      <c r="D191" s="56">
        <v>1</v>
      </c>
      <c r="E191" s="56"/>
      <c r="F191" s="26">
        <v>7</v>
      </c>
      <c r="G191" s="69">
        <v>51</v>
      </c>
      <c r="H191" s="28">
        <v>165</v>
      </c>
      <c r="I191" s="21" t="s">
        <v>182</v>
      </c>
      <c r="J191" s="70"/>
      <c r="K191" s="69">
        <v>1634.74</v>
      </c>
      <c r="L191" s="71"/>
      <c r="M191" s="72"/>
      <c r="N191" s="69">
        <v>687</v>
      </c>
      <c r="O191" s="73">
        <f t="shared" si="49"/>
        <v>0.42025031503480675</v>
      </c>
      <c r="P191" s="73">
        <f t="shared" si="50"/>
        <v>0</v>
      </c>
      <c r="Q191" s="74">
        <f t="shared" si="51"/>
        <v>0</v>
      </c>
      <c r="R191" s="74">
        <f t="shared" si="66"/>
        <v>0</v>
      </c>
      <c r="S191" s="69">
        <v>100</v>
      </c>
      <c r="T191" s="75">
        <f t="shared" si="52"/>
        <v>206.1</v>
      </c>
      <c r="U191" s="33">
        <f t="shared" si="53"/>
        <v>1855.84</v>
      </c>
      <c r="V191" s="69">
        <v>1967422458.6700001</v>
      </c>
      <c r="W191" s="69">
        <v>12554</v>
      </c>
      <c r="X191" s="44">
        <f t="shared" si="54"/>
        <v>156716.78</v>
      </c>
      <c r="Y191" s="76">
        <f t="shared" si="55"/>
        <v>0.83940400000000004</v>
      </c>
      <c r="Z191" s="69">
        <v>67072</v>
      </c>
      <c r="AA191" s="76">
        <f t="shared" si="56"/>
        <v>0.58247700000000002</v>
      </c>
      <c r="AB191" s="76">
        <f t="shared" si="57"/>
        <v>0.237674</v>
      </c>
      <c r="AC191" s="77">
        <f t="shared" si="58"/>
        <v>0.237674</v>
      </c>
      <c r="AD191" s="78">
        <f t="shared" si="67"/>
        <v>0</v>
      </c>
      <c r="AE191" s="79">
        <f t="shared" si="68"/>
        <v>0.237674</v>
      </c>
      <c r="AF191" s="69">
        <v>0</v>
      </c>
      <c r="AG191" s="69">
        <v>0</v>
      </c>
      <c r="AH191" s="33">
        <f t="shared" si="59"/>
        <v>0</v>
      </c>
      <c r="AI191" s="41">
        <f t="shared" si="60"/>
        <v>0</v>
      </c>
      <c r="AJ191" s="41">
        <f t="shared" si="61"/>
        <v>5083504</v>
      </c>
      <c r="AK191" s="41">
        <f t="shared" si="62"/>
        <v>5083504</v>
      </c>
      <c r="AL191" s="41">
        <f t="shared" si="69"/>
        <v>5167806</v>
      </c>
      <c r="AM191" s="74">
        <v>5167806</v>
      </c>
      <c r="AN191" s="41">
        <f t="shared" si="70"/>
        <v>84302</v>
      </c>
      <c r="AO191" s="80" t="str">
        <f t="shared" si="71"/>
        <v>No</v>
      </c>
      <c r="AP191" s="74">
        <v>5232321</v>
      </c>
      <c r="AQ191" s="74">
        <f t="shared" si="63"/>
        <v>7022.3566000000001</v>
      </c>
      <c r="AR191" s="74">
        <f t="shared" si="64"/>
        <v>5225298.6434000004</v>
      </c>
      <c r="AS191" s="74">
        <f t="shared" si="65"/>
        <v>5225298.6434000004</v>
      </c>
      <c r="AT191" s="74"/>
      <c r="AU191" s="81"/>
      <c r="AV191" s="81"/>
      <c r="AW191" s="81"/>
      <c r="AX191" s="81"/>
      <c r="AY191" s="82"/>
      <c r="AZ191" s="74"/>
      <c r="BA191" s="83"/>
      <c r="BC191" s="83"/>
      <c r="BD191" s="83"/>
      <c r="BH191" s="83"/>
      <c r="BI191" s="83"/>
      <c r="BJ191" s="83"/>
      <c r="BK191" s="83"/>
      <c r="BL191" s="83"/>
    </row>
    <row r="192" spans="1:64" ht="15.75" customHeight="1" x14ac:dyDescent="0.15">
      <c r="A192" s="28" t="s">
        <v>38</v>
      </c>
      <c r="B192" s="28"/>
      <c r="C192" s="56"/>
      <c r="D192" s="56"/>
      <c r="E192" s="56"/>
      <c r="F192" s="26">
        <v>7</v>
      </c>
      <c r="G192" s="69">
        <v>57</v>
      </c>
      <c r="H192" s="28">
        <v>166</v>
      </c>
      <c r="I192" s="21" t="s">
        <v>183</v>
      </c>
      <c r="J192" s="70"/>
      <c r="K192" s="69">
        <v>2395.84</v>
      </c>
      <c r="L192" s="71"/>
      <c r="M192" s="72"/>
      <c r="N192" s="69">
        <v>706</v>
      </c>
      <c r="O192" s="73">
        <f t="shared" si="49"/>
        <v>0.29467744089755576</v>
      </c>
      <c r="P192" s="73">
        <f t="shared" si="50"/>
        <v>0</v>
      </c>
      <c r="Q192" s="74">
        <f t="shared" si="51"/>
        <v>0</v>
      </c>
      <c r="R192" s="74">
        <f t="shared" si="66"/>
        <v>0</v>
      </c>
      <c r="S192" s="69">
        <v>72</v>
      </c>
      <c r="T192" s="75">
        <f t="shared" si="52"/>
        <v>211.8</v>
      </c>
      <c r="U192" s="33">
        <f t="shared" si="53"/>
        <v>2618.4400000000005</v>
      </c>
      <c r="V192" s="69">
        <v>1818529085.6700001</v>
      </c>
      <c r="W192" s="69">
        <v>16672</v>
      </c>
      <c r="X192" s="44">
        <f t="shared" si="54"/>
        <v>109076.84</v>
      </c>
      <c r="Y192" s="76">
        <f t="shared" si="55"/>
        <v>0.58423499999999995</v>
      </c>
      <c r="Z192" s="69">
        <v>87045</v>
      </c>
      <c r="AA192" s="76">
        <f t="shared" si="56"/>
        <v>0.75592999999999999</v>
      </c>
      <c r="AB192" s="76">
        <f t="shared" si="57"/>
        <v>0.364257</v>
      </c>
      <c r="AC192" s="77">
        <f t="shared" si="58"/>
        <v>0.364257</v>
      </c>
      <c r="AD192" s="78">
        <f t="shared" si="67"/>
        <v>0</v>
      </c>
      <c r="AE192" s="79">
        <f t="shared" si="68"/>
        <v>0.364257</v>
      </c>
      <c r="AF192" s="69">
        <v>0</v>
      </c>
      <c r="AG192" s="69">
        <v>0</v>
      </c>
      <c r="AH192" s="33">
        <f t="shared" si="59"/>
        <v>0</v>
      </c>
      <c r="AI192" s="41">
        <f t="shared" si="60"/>
        <v>0</v>
      </c>
      <c r="AJ192" s="41">
        <f t="shared" si="61"/>
        <v>10992373</v>
      </c>
      <c r="AK192" s="41">
        <f t="shared" si="62"/>
        <v>10992373</v>
      </c>
      <c r="AL192" s="41">
        <f t="shared" si="69"/>
        <v>10992373</v>
      </c>
      <c r="AM192" s="74">
        <v>13423576</v>
      </c>
      <c r="AN192" s="41">
        <f t="shared" si="70"/>
        <v>2431203</v>
      </c>
      <c r="AO192" s="80" t="str">
        <f t="shared" si="71"/>
        <v>No</v>
      </c>
      <c r="AP192" s="74">
        <v>12589693</v>
      </c>
      <c r="AQ192" s="74">
        <f t="shared" si="63"/>
        <v>202519.20989999999</v>
      </c>
      <c r="AR192" s="74">
        <f t="shared" si="64"/>
        <v>12387173.790100001</v>
      </c>
      <c r="AS192" s="74">
        <f t="shared" si="65"/>
        <v>12387173.790100001</v>
      </c>
      <c r="AT192" s="74"/>
      <c r="AU192" s="81"/>
      <c r="AV192" s="81"/>
      <c r="AW192" s="81"/>
      <c r="AX192" s="81"/>
      <c r="AY192" s="82"/>
      <c r="AZ192" s="74"/>
      <c r="BA192" s="83"/>
      <c r="BC192" s="83"/>
      <c r="BD192" s="83"/>
      <c r="BH192" s="83"/>
      <c r="BI192" s="83"/>
      <c r="BJ192" s="83"/>
      <c r="BK192" s="83"/>
      <c r="BL192" s="83"/>
    </row>
    <row r="193" spans="1:64" x14ac:dyDescent="0.15">
      <c r="A193" s="28" t="s">
        <v>16</v>
      </c>
      <c r="B193" s="28"/>
      <c r="C193" s="56"/>
      <c r="D193" s="56"/>
      <c r="E193" s="56"/>
      <c r="F193" s="26">
        <v>2</v>
      </c>
      <c r="G193" s="69">
        <v>129</v>
      </c>
      <c r="H193" s="28">
        <v>167</v>
      </c>
      <c r="I193" s="21" t="s">
        <v>184</v>
      </c>
      <c r="J193" s="70"/>
      <c r="K193" s="69">
        <v>1556.94</v>
      </c>
      <c r="L193" s="71"/>
      <c r="M193" s="72"/>
      <c r="N193" s="69">
        <v>182</v>
      </c>
      <c r="O193" s="73">
        <f t="shared" si="49"/>
        <v>0.11689596259329196</v>
      </c>
      <c r="P193" s="73">
        <f t="shared" si="50"/>
        <v>0</v>
      </c>
      <c r="Q193" s="74">
        <f t="shared" si="51"/>
        <v>0</v>
      </c>
      <c r="R193" s="74">
        <f t="shared" si="66"/>
        <v>0</v>
      </c>
      <c r="S193" s="69">
        <v>33</v>
      </c>
      <c r="T193" s="75">
        <f t="shared" si="52"/>
        <v>54.6</v>
      </c>
      <c r="U193" s="33">
        <f t="shared" si="53"/>
        <v>1616.49</v>
      </c>
      <c r="V193" s="69">
        <v>1680045093.6700001</v>
      </c>
      <c r="W193" s="69">
        <v>8853</v>
      </c>
      <c r="X193" s="44">
        <f t="shared" si="54"/>
        <v>189771.27</v>
      </c>
      <c r="Y193" s="76">
        <f t="shared" si="55"/>
        <v>1.0164489999999999</v>
      </c>
      <c r="Z193" s="69">
        <v>138320</v>
      </c>
      <c r="AA193" s="76">
        <f t="shared" si="56"/>
        <v>1.20122</v>
      </c>
      <c r="AB193" s="76">
        <f t="shared" si="57"/>
        <v>-7.1879999999999999E-2</v>
      </c>
      <c r="AC193" s="77">
        <f t="shared" si="58"/>
        <v>0.01</v>
      </c>
      <c r="AD193" s="78">
        <f t="shared" si="67"/>
        <v>0</v>
      </c>
      <c r="AE193" s="79">
        <f t="shared" si="68"/>
        <v>0.01</v>
      </c>
      <c r="AF193" s="69">
        <v>692</v>
      </c>
      <c r="AG193" s="69">
        <v>6</v>
      </c>
      <c r="AH193" s="33">
        <f t="shared" si="59"/>
        <v>46.15</v>
      </c>
      <c r="AI193" s="41">
        <f t="shared" si="60"/>
        <v>31936</v>
      </c>
      <c r="AJ193" s="41">
        <f t="shared" si="61"/>
        <v>186300</v>
      </c>
      <c r="AK193" s="41">
        <f t="shared" si="62"/>
        <v>218236</v>
      </c>
      <c r="AL193" s="41">
        <f t="shared" si="69"/>
        <v>218236</v>
      </c>
      <c r="AM193" s="74">
        <v>656185</v>
      </c>
      <c r="AN193" s="41">
        <f t="shared" si="70"/>
        <v>437949</v>
      </c>
      <c r="AO193" s="80" t="str">
        <f t="shared" si="71"/>
        <v>No</v>
      </c>
      <c r="AP193" s="74">
        <v>508056</v>
      </c>
      <c r="AQ193" s="74">
        <f t="shared" si="63"/>
        <v>36481.151700000002</v>
      </c>
      <c r="AR193" s="74">
        <f t="shared" si="64"/>
        <v>471574.84830000001</v>
      </c>
      <c r="AS193" s="74">
        <f t="shared" si="65"/>
        <v>471574.84830000001</v>
      </c>
      <c r="AT193" s="74"/>
      <c r="AU193" s="81"/>
      <c r="AV193" s="81"/>
      <c r="AW193" s="81"/>
      <c r="AX193" s="81"/>
      <c r="AY193" s="82"/>
      <c r="AZ193" s="74"/>
      <c r="BA193" s="83"/>
      <c r="BC193" s="83"/>
      <c r="BD193" s="83"/>
      <c r="BH193" s="83"/>
      <c r="BI193" s="83"/>
      <c r="BJ193" s="83"/>
      <c r="BK193" s="83"/>
      <c r="BL193" s="83"/>
    </row>
    <row r="194" spans="1:64" x14ac:dyDescent="0.15">
      <c r="A194" s="28" t="s">
        <v>10</v>
      </c>
      <c r="B194" s="28"/>
      <c r="C194" s="56"/>
      <c r="D194" s="56"/>
      <c r="E194" s="56"/>
      <c r="F194" s="26">
        <v>4</v>
      </c>
      <c r="G194" s="69">
        <v>117</v>
      </c>
      <c r="H194" s="28">
        <v>168</v>
      </c>
      <c r="I194" s="21" t="s">
        <v>185</v>
      </c>
      <c r="J194" s="70"/>
      <c r="K194" s="69">
        <v>1024.8399999999999</v>
      </c>
      <c r="L194" s="71"/>
      <c r="M194" s="72"/>
      <c r="N194" s="69">
        <v>163</v>
      </c>
      <c r="O194" s="73">
        <f t="shared" si="49"/>
        <v>0.15904921743881972</v>
      </c>
      <c r="P194" s="73">
        <f t="shared" si="50"/>
        <v>0</v>
      </c>
      <c r="Q194" s="74">
        <f t="shared" si="51"/>
        <v>0</v>
      </c>
      <c r="R194" s="74">
        <f t="shared" si="66"/>
        <v>0</v>
      </c>
      <c r="S194" s="69">
        <v>17</v>
      </c>
      <c r="T194" s="75">
        <f t="shared" si="52"/>
        <v>48.9</v>
      </c>
      <c r="U194" s="33">
        <f t="shared" si="53"/>
        <v>1076.29</v>
      </c>
      <c r="V194" s="69">
        <v>1542511356.6700001</v>
      </c>
      <c r="W194" s="69">
        <v>9557</v>
      </c>
      <c r="X194" s="44">
        <f t="shared" si="54"/>
        <v>161401.21</v>
      </c>
      <c r="Y194" s="76">
        <f t="shared" si="55"/>
        <v>0.86449399999999998</v>
      </c>
      <c r="Z194" s="69">
        <v>82923</v>
      </c>
      <c r="AA194" s="76">
        <f t="shared" si="56"/>
        <v>0.72013300000000002</v>
      </c>
      <c r="AB194" s="76">
        <f t="shared" si="57"/>
        <v>0.178814</v>
      </c>
      <c r="AC194" s="77">
        <f t="shared" si="58"/>
        <v>0.178814</v>
      </c>
      <c r="AD194" s="78">
        <f t="shared" si="67"/>
        <v>0</v>
      </c>
      <c r="AE194" s="79">
        <f t="shared" si="68"/>
        <v>0.178814</v>
      </c>
      <c r="AF194" s="69">
        <v>1015</v>
      </c>
      <c r="AG194" s="69">
        <v>13</v>
      </c>
      <c r="AH194" s="33">
        <f t="shared" si="59"/>
        <v>100</v>
      </c>
      <c r="AI194" s="41">
        <f t="shared" si="60"/>
        <v>101500</v>
      </c>
      <c r="AJ194" s="41">
        <f t="shared" si="61"/>
        <v>2218052</v>
      </c>
      <c r="AK194" s="41">
        <f t="shared" si="62"/>
        <v>2319552</v>
      </c>
      <c r="AL194" s="41">
        <f t="shared" si="69"/>
        <v>2319552</v>
      </c>
      <c r="AM194" s="74">
        <v>1276811</v>
      </c>
      <c r="AN194" s="41">
        <f t="shared" si="70"/>
        <v>1042741</v>
      </c>
      <c r="AO194" s="80" t="str">
        <f t="shared" si="71"/>
        <v>Yes</v>
      </c>
      <c r="AP194" s="74">
        <v>1428703</v>
      </c>
      <c r="AQ194" s="74">
        <f t="shared" si="63"/>
        <v>111156.1906</v>
      </c>
      <c r="AR194" s="74">
        <f t="shared" si="64"/>
        <v>1539859.1906000001</v>
      </c>
      <c r="AS194" s="74">
        <f t="shared" si="65"/>
        <v>1539859.1906000001</v>
      </c>
      <c r="AT194" s="74"/>
      <c r="AU194" s="81"/>
      <c r="AV194" s="81"/>
      <c r="AW194" s="81"/>
      <c r="AX194" s="81"/>
      <c r="AY194" s="82"/>
      <c r="AZ194" s="74"/>
      <c r="BA194" s="83"/>
      <c r="BC194" s="83"/>
      <c r="BD194" s="83"/>
      <c r="BH194" s="83"/>
      <c r="BI194" s="83"/>
      <c r="BJ194" s="83"/>
      <c r="BK194" s="83"/>
      <c r="BL194" s="83"/>
    </row>
    <row r="195" spans="1:64" x14ac:dyDescent="0.15">
      <c r="A195" s="28" t="s">
        <v>14</v>
      </c>
      <c r="B195" s="28"/>
      <c r="C195" s="56"/>
      <c r="D195" s="56"/>
      <c r="E195" s="56"/>
      <c r="F195" s="26">
        <v>7</v>
      </c>
      <c r="G195" s="69">
        <v>93</v>
      </c>
      <c r="H195" s="28">
        <v>169</v>
      </c>
      <c r="I195" s="21" t="s">
        <v>186</v>
      </c>
      <c r="J195" s="70"/>
      <c r="K195" s="69">
        <v>1300.26</v>
      </c>
      <c r="L195" s="71"/>
      <c r="M195" s="72"/>
      <c r="N195" s="69">
        <v>184</v>
      </c>
      <c r="O195" s="73">
        <f t="shared" si="49"/>
        <v>0.14151015950656023</v>
      </c>
      <c r="P195" s="73">
        <f t="shared" si="50"/>
        <v>0</v>
      </c>
      <c r="Q195" s="74">
        <f t="shared" si="51"/>
        <v>0</v>
      </c>
      <c r="R195" s="74">
        <f t="shared" si="66"/>
        <v>0</v>
      </c>
      <c r="S195" s="69">
        <v>5</v>
      </c>
      <c r="T195" s="75">
        <f t="shared" si="52"/>
        <v>55.2</v>
      </c>
      <c r="U195" s="33">
        <f t="shared" si="53"/>
        <v>1356.21</v>
      </c>
      <c r="V195" s="69">
        <v>1063892355</v>
      </c>
      <c r="W195" s="69">
        <v>7809</v>
      </c>
      <c r="X195" s="44">
        <f t="shared" si="54"/>
        <v>136239.26</v>
      </c>
      <c r="Y195" s="76">
        <f t="shared" si="55"/>
        <v>0.72972199999999998</v>
      </c>
      <c r="Z195" s="69">
        <v>81441</v>
      </c>
      <c r="AA195" s="76">
        <f t="shared" si="56"/>
        <v>0.70726299999999998</v>
      </c>
      <c r="AB195" s="76">
        <f t="shared" si="57"/>
        <v>0.27701599999999998</v>
      </c>
      <c r="AC195" s="77">
        <f t="shared" si="58"/>
        <v>0.27701599999999998</v>
      </c>
      <c r="AD195" s="78">
        <f t="shared" si="67"/>
        <v>0</v>
      </c>
      <c r="AE195" s="79">
        <f t="shared" si="68"/>
        <v>0.27701599999999998</v>
      </c>
      <c r="AF195" s="69">
        <v>0</v>
      </c>
      <c r="AG195" s="69">
        <v>0</v>
      </c>
      <c r="AH195" s="33">
        <f t="shared" si="59"/>
        <v>0</v>
      </c>
      <c r="AI195" s="41">
        <f t="shared" si="60"/>
        <v>0</v>
      </c>
      <c r="AJ195" s="41">
        <f t="shared" si="61"/>
        <v>4329849</v>
      </c>
      <c r="AK195" s="41">
        <f t="shared" si="62"/>
        <v>4329849</v>
      </c>
      <c r="AL195" s="41">
        <f t="shared" si="69"/>
        <v>4329849</v>
      </c>
      <c r="AM195" s="74">
        <v>5356542</v>
      </c>
      <c r="AN195" s="41">
        <f t="shared" si="70"/>
        <v>1026693</v>
      </c>
      <c r="AO195" s="80" t="str">
        <f t="shared" si="71"/>
        <v>No</v>
      </c>
      <c r="AP195" s="74">
        <v>5076056</v>
      </c>
      <c r="AQ195" s="74">
        <f t="shared" si="63"/>
        <v>85523.526899999997</v>
      </c>
      <c r="AR195" s="74">
        <f t="shared" si="64"/>
        <v>4990532.4731000001</v>
      </c>
      <c r="AS195" s="74">
        <f t="shared" si="65"/>
        <v>4990532.4731000001</v>
      </c>
      <c r="AT195" s="74"/>
      <c r="AU195" s="81"/>
      <c r="AV195" s="81"/>
      <c r="AW195" s="81"/>
      <c r="AX195" s="81"/>
      <c r="AY195" s="82"/>
      <c r="AZ195" s="74"/>
      <c r="BA195" s="83"/>
      <c r="BC195" s="83"/>
      <c r="BD195" s="83"/>
      <c r="BH195" s="83"/>
      <c r="BI195" s="83"/>
      <c r="BJ195" s="83"/>
      <c r="BK195" s="83"/>
      <c r="BL195" s="83"/>
    </row>
    <row r="196" spans="1:64" x14ac:dyDescent="0.15">
      <c r="V196" s="26"/>
      <c r="X196" s="26"/>
      <c r="AF196" s="41"/>
    </row>
    <row r="197" spans="1:64" ht="15.75" customHeight="1" x14ac:dyDescent="0.15">
      <c r="A197" s="28"/>
      <c r="B197" s="28"/>
      <c r="C197" s="56"/>
      <c r="D197" s="56"/>
      <c r="E197" s="56"/>
      <c r="F197" s="26"/>
      <c r="G197" s="69"/>
      <c r="H197" s="28"/>
      <c r="J197" s="70"/>
      <c r="K197" s="69"/>
      <c r="L197" s="71"/>
      <c r="M197" s="72"/>
      <c r="N197" s="69"/>
      <c r="O197" s="73"/>
      <c r="P197" s="73"/>
      <c r="Q197" s="74"/>
      <c r="R197" s="74"/>
      <c r="S197" s="69"/>
      <c r="T197" s="75"/>
      <c r="U197" s="33"/>
      <c r="V197" s="69"/>
      <c r="W197" s="69"/>
      <c r="X197" s="44"/>
      <c r="Y197" s="76"/>
      <c r="Z197" s="69"/>
      <c r="AA197" s="76"/>
      <c r="AB197" s="76"/>
      <c r="AC197" s="77"/>
      <c r="AD197" s="78"/>
      <c r="AE197" s="79"/>
      <c r="AF197" s="69"/>
      <c r="AG197" s="69"/>
      <c r="AH197" s="33"/>
      <c r="AI197" s="41"/>
      <c r="AJ197" s="41"/>
      <c r="AK197" s="41"/>
      <c r="AL197" s="41"/>
      <c r="AM197" s="41"/>
      <c r="AN197" s="41"/>
      <c r="AO197" s="41"/>
      <c r="AP197" s="74"/>
      <c r="AQ197" s="74"/>
      <c r="AR197" s="74"/>
      <c r="AS197" s="74"/>
      <c r="AT197" s="74"/>
      <c r="AU197" s="81"/>
      <c r="AV197" s="81"/>
      <c r="AW197" s="81"/>
      <c r="AX197" s="81"/>
      <c r="AY197" s="82"/>
      <c r="AZ197" s="74"/>
      <c r="BA197" s="83"/>
      <c r="BC197" s="83"/>
      <c r="BD197" s="83"/>
      <c r="BH197" s="83"/>
      <c r="BI197" s="83"/>
      <c r="BJ197" s="83"/>
      <c r="BK197" s="83"/>
      <c r="BL197" s="83"/>
    </row>
    <row r="198" spans="1:64" x14ac:dyDescent="0.15">
      <c r="K198" s="33"/>
      <c r="L198" s="33"/>
      <c r="M198" s="33"/>
      <c r="U198" s="33"/>
      <c r="AF198" s="41"/>
    </row>
    <row r="199" spans="1:64" x14ac:dyDescent="0.15">
      <c r="K199" s="33"/>
      <c r="L199" s="33"/>
      <c r="M199" s="33"/>
      <c r="U199" s="33"/>
      <c r="AF199" s="41"/>
    </row>
    <row r="200" spans="1:64" x14ac:dyDescent="0.15">
      <c r="K200" s="33"/>
      <c r="L200" s="33"/>
      <c r="M200" s="33"/>
      <c r="U200" s="33"/>
      <c r="AF200" s="41"/>
    </row>
    <row r="201" spans="1:64" x14ac:dyDescent="0.15">
      <c r="K201" s="33"/>
      <c r="L201" s="33"/>
      <c r="M201" s="33"/>
      <c r="U201" s="33"/>
    </row>
    <row r="202" spans="1:64" x14ac:dyDescent="0.15">
      <c r="K202" s="33"/>
      <c r="L202" s="33"/>
      <c r="M202" s="33"/>
      <c r="U202" s="33"/>
    </row>
    <row r="203" spans="1:64" x14ac:dyDescent="0.15">
      <c r="K203" s="33"/>
      <c r="L203" s="33"/>
      <c r="M203" s="33"/>
      <c r="U203" s="33"/>
    </row>
    <row r="204" spans="1:64" x14ac:dyDescent="0.15">
      <c r="K204" s="33"/>
      <c r="L204" s="33"/>
      <c r="M204" s="33"/>
      <c r="U204" s="33"/>
    </row>
    <row r="205" spans="1:64" x14ac:dyDescent="0.15">
      <c r="K205" s="33"/>
      <c r="L205" s="33"/>
      <c r="M205" s="33"/>
      <c r="U205" s="33"/>
    </row>
    <row r="206" spans="1:64" x14ac:dyDescent="0.15">
      <c r="A206" s="26"/>
      <c r="B206" s="26"/>
      <c r="C206" s="26"/>
      <c r="D206" s="26"/>
      <c r="E206" s="26"/>
      <c r="F206" s="26"/>
      <c r="G206" s="26"/>
      <c r="H206" s="26"/>
      <c r="I206" s="26"/>
      <c r="J206" s="26"/>
      <c r="K206" s="33"/>
      <c r="L206" s="33"/>
      <c r="M206" s="33"/>
      <c r="U206" s="33"/>
    </row>
    <row r="207" spans="1:64" x14ac:dyDescent="0.15">
      <c r="A207" s="26"/>
      <c r="B207" s="26"/>
      <c r="C207" s="26"/>
      <c r="D207" s="26"/>
      <c r="E207" s="26"/>
      <c r="F207" s="26"/>
      <c r="G207" s="26"/>
      <c r="H207" s="26"/>
      <c r="I207" s="26"/>
      <c r="J207" s="26"/>
      <c r="K207" s="33"/>
      <c r="L207" s="33"/>
      <c r="M207" s="33"/>
      <c r="U207" s="33"/>
    </row>
    <row r="208" spans="1:64" x14ac:dyDescent="0.15">
      <c r="A208" s="26"/>
      <c r="B208" s="26"/>
      <c r="C208" s="26"/>
      <c r="D208" s="26"/>
      <c r="E208" s="26"/>
      <c r="F208" s="26"/>
      <c r="G208" s="26"/>
      <c r="H208" s="26"/>
      <c r="I208" s="26"/>
      <c r="J208" s="26"/>
      <c r="K208" s="33"/>
      <c r="L208" s="33"/>
      <c r="M208" s="33"/>
      <c r="U208" s="33"/>
    </row>
    <row r="209" spans="11:51" s="26" customFormat="1" x14ac:dyDescent="0.15">
      <c r="K209" s="33"/>
      <c r="L209" s="33"/>
      <c r="M209" s="33"/>
      <c r="N209" s="21"/>
      <c r="O209" s="21"/>
      <c r="P209" s="21"/>
      <c r="Q209" s="21"/>
      <c r="R209" s="21"/>
      <c r="S209" s="21"/>
      <c r="T209" s="21"/>
      <c r="U209" s="33"/>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57"/>
      <c r="AY209" s="57"/>
    </row>
    <row r="210" spans="11:51" s="26" customFormat="1" x14ac:dyDescent="0.15">
      <c r="K210" s="33"/>
      <c r="L210" s="33"/>
      <c r="M210" s="33"/>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57"/>
      <c r="AY210" s="57"/>
    </row>
    <row r="211" spans="11:51" s="26" customFormat="1" x14ac:dyDescent="0.15">
      <c r="K211" s="33"/>
      <c r="L211" s="33"/>
      <c r="M211" s="33"/>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57"/>
      <c r="AY211" s="57"/>
    </row>
    <row r="212" spans="11:51" s="26" customFormat="1" x14ac:dyDescent="0.15">
      <c r="K212" s="33"/>
      <c r="L212" s="33"/>
      <c r="M212" s="33"/>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57"/>
      <c r="AY212" s="57"/>
    </row>
    <row r="213" spans="11:51" s="26" customFormat="1" x14ac:dyDescent="0.15">
      <c r="K213" s="33"/>
      <c r="L213" s="33"/>
      <c r="M213" s="33"/>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57"/>
      <c r="AY213" s="57"/>
    </row>
    <row r="214" spans="11:51" s="26" customFormat="1" x14ac:dyDescent="0.15">
      <c r="K214" s="33"/>
      <c r="L214" s="33"/>
      <c r="M214" s="33"/>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57"/>
      <c r="AY214" s="57"/>
    </row>
    <row r="215" spans="11:51" s="26" customFormat="1" x14ac:dyDescent="0.15">
      <c r="K215" s="33"/>
      <c r="L215" s="33"/>
      <c r="M215" s="33"/>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57"/>
      <c r="AY215" s="57"/>
    </row>
    <row r="216" spans="11:51" s="26" customFormat="1" x14ac:dyDescent="0.15">
      <c r="K216" s="33"/>
      <c r="L216" s="33"/>
      <c r="M216" s="33"/>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57"/>
      <c r="AY216" s="57"/>
    </row>
    <row r="217" spans="11:51" s="26" customFormat="1" x14ac:dyDescent="0.15">
      <c r="K217" s="33"/>
      <c r="L217" s="33"/>
      <c r="M217" s="33"/>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57"/>
      <c r="AY217" s="57"/>
    </row>
    <row r="218" spans="11:51" s="26" customFormat="1" x14ac:dyDescent="0.15">
      <c r="K218" s="33"/>
      <c r="L218" s="33"/>
      <c r="M218" s="33"/>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57"/>
      <c r="AY218" s="57"/>
    </row>
    <row r="219" spans="11:51" s="26" customFormat="1" x14ac:dyDescent="0.15">
      <c r="K219" s="33"/>
      <c r="L219" s="33"/>
      <c r="M219" s="33"/>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57"/>
      <c r="AY219" s="57"/>
    </row>
    <row r="220" spans="11:51" s="26" customFormat="1" x14ac:dyDescent="0.15">
      <c r="K220" s="33"/>
      <c r="L220" s="33"/>
      <c r="M220" s="33"/>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57"/>
      <c r="AY220" s="57"/>
    </row>
    <row r="221" spans="11:51" s="26" customFormat="1" x14ac:dyDescent="0.15">
      <c r="K221" s="33"/>
      <c r="L221" s="33"/>
      <c r="M221" s="33"/>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57"/>
      <c r="AY221" s="57"/>
    </row>
    <row r="222" spans="11:51" s="21" customFormat="1" x14ac:dyDescent="0.15">
      <c r="K222" s="33"/>
      <c r="L222" s="33"/>
      <c r="M222" s="33"/>
    </row>
    <row r="223" spans="11:51" s="21" customFormat="1" x14ac:dyDescent="0.15">
      <c r="K223" s="33"/>
      <c r="L223" s="33"/>
      <c r="M223" s="33"/>
    </row>
    <row r="224" spans="11:51" s="21" customFormat="1" x14ac:dyDescent="0.15">
      <c r="K224" s="33"/>
      <c r="L224" s="33"/>
      <c r="M224" s="33"/>
    </row>
    <row r="225" spans="1:52" s="21" customFormat="1" x14ac:dyDescent="0.15">
      <c r="K225" s="33"/>
      <c r="L225" s="33"/>
      <c r="M225" s="33"/>
    </row>
    <row r="226" spans="1:52" s="21" customFormat="1" x14ac:dyDescent="0.15">
      <c r="K226" s="33"/>
      <c r="L226" s="33"/>
      <c r="M226" s="33"/>
    </row>
    <row r="227" spans="1:52" s="21" customFormat="1" x14ac:dyDescent="0.15">
      <c r="K227" s="33"/>
      <c r="L227" s="33"/>
      <c r="M227" s="33"/>
    </row>
    <row r="228" spans="1:52" s="21" customFormat="1" x14ac:dyDescent="0.15">
      <c r="K228" s="33"/>
      <c r="L228" s="33"/>
      <c r="M228" s="33"/>
    </row>
    <row r="229" spans="1:52" s="21" customFormat="1" x14ac:dyDescent="0.15">
      <c r="K229" s="33"/>
      <c r="L229" s="33"/>
      <c r="M229" s="33"/>
    </row>
    <row r="230" spans="1:52" s="21" customFormat="1" x14ac:dyDescent="0.15">
      <c r="A230" s="26"/>
      <c r="B230" s="26"/>
      <c r="K230" s="33"/>
      <c r="L230" s="33"/>
      <c r="M230" s="33"/>
    </row>
    <row r="231" spans="1:52" s="21" customFormat="1" x14ac:dyDescent="0.15">
      <c r="A231" s="26"/>
      <c r="B231" s="26"/>
      <c r="K231" s="33"/>
      <c r="L231" s="33"/>
      <c r="M231" s="33"/>
    </row>
    <row r="232" spans="1:52" s="21" customFormat="1" x14ac:dyDescent="0.15">
      <c r="A232" s="26"/>
      <c r="B232" s="26"/>
      <c r="K232" s="33"/>
      <c r="L232" s="33"/>
      <c r="M232" s="33"/>
    </row>
    <row r="233" spans="1:52" s="21" customFormat="1" x14ac:dyDescent="0.15">
      <c r="A233" s="26"/>
      <c r="B233" s="26"/>
      <c r="K233" s="33"/>
      <c r="L233" s="33"/>
      <c r="M233" s="33"/>
    </row>
    <row r="234" spans="1:52" s="21" customFormat="1" x14ac:dyDescent="0.15">
      <c r="K234" s="33"/>
      <c r="L234" s="33"/>
      <c r="M234" s="33"/>
    </row>
    <row r="235" spans="1:52" s="21" customFormat="1" x14ac:dyDescent="0.15">
      <c r="K235" s="33"/>
      <c r="L235" s="33"/>
      <c r="M235" s="33"/>
    </row>
    <row r="236" spans="1:52" s="21" customFormat="1" x14ac:dyDescent="0.15">
      <c r="K236" s="33"/>
      <c r="L236" s="33"/>
      <c r="M236" s="33"/>
    </row>
    <row r="237" spans="1:52" s="21" customFormat="1" x14ac:dyDescent="0.15">
      <c r="K237" s="33"/>
      <c r="L237" s="33"/>
      <c r="M237" s="33"/>
    </row>
    <row r="238" spans="1:52" x14ac:dyDescent="0.15">
      <c r="A238" s="26"/>
      <c r="B238" s="26"/>
      <c r="C238" s="26"/>
      <c r="D238" s="26"/>
      <c r="E238" s="26"/>
      <c r="F238" s="26"/>
      <c r="G238" s="26"/>
      <c r="H238" s="26"/>
      <c r="I238" s="26"/>
      <c r="J238" s="26"/>
      <c r="K238" s="33"/>
      <c r="L238" s="33"/>
      <c r="M238" s="33"/>
      <c r="AX238" s="57"/>
      <c r="AY238" s="57"/>
      <c r="AZ238" s="26"/>
    </row>
    <row r="239" spans="1:52" x14ac:dyDescent="0.15">
      <c r="A239" s="26"/>
      <c r="B239" s="26"/>
      <c r="C239" s="26"/>
      <c r="D239" s="26"/>
      <c r="E239" s="26"/>
      <c r="F239" s="26"/>
      <c r="G239" s="26"/>
      <c r="H239" s="26"/>
      <c r="I239" s="26"/>
      <c r="J239" s="26"/>
      <c r="K239" s="33"/>
      <c r="L239" s="33"/>
      <c r="M239" s="33"/>
      <c r="AX239" s="57"/>
      <c r="AY239" s="57"/>
      <c r="AZ239" s="26"/>
    </row>
    <row r="240" spans="1:52" x14ac:dyDescent="0.15">
      <c r="A240" s="26"/>
      <c r="B240" s="26"/>
      <c r="C240" s="26"/>
      <c r="D240" s="26"/>
      <c r="E240" s="26"/>
      <c r="F240" s="26"/>
      <c r="G240" s="26"/>
      <c r="H240" s="26"/>
      <c r="I240" s="26"/>
      <c r="J240" s="26"/>
      <c r="K240" s="33"/>
      <c r="L240" s="33"/>
      <c r="M240" s="33"/>
      <c r="AX240" s="57"/>
      <c r="AY240" s="57"/>
      <c r="AZ240" s="26"/>
    </row>
    <row r="241" spans="11:51" s="26" customFormat="1" x14ac:dyDescent="0.15">
      <c r="K241" s="33"/>
      <c r="L241" s="33"/>
      <c r="M241" s="33"/>
      <c r="AU241" s="57"/>
      <c r="AV241" s="57"/>
      <c r="AW241" s="57"/>
      <c r="AX241" s="57"/>
      <c r="AY241" s="57"/>
    </row>
    <row r="242" spans="11:51" s="26" customFormat="1" x14ac:dyDescent="0.15">
      <c r="K242" s="33"/>
      <c r="L242" s="33"/>
      <c r="M242" s="33"/>
      <c r="AU242" s="57"/>
      <c r="AV242" s="57"/>
      <c r="AW242" s="57"/>
      <c r="AX242" s="57"/>
      <c r="AY242" s="57"/>
    </row>
    <row r="243" spans="11:51" s="26" customFormat="1" x14ac:dyDescent="0.15">
      <c r="K243" s="33"/>
      <c r="L243" s="33"/>
      <c r="M243" s="33"/>
      <c r="AU243" s="57"/>
      <c r="AV243" s="57"/>
      <c r="AW243" s="57"/>
      <c r="AX243" s="57"/>
      <c r="AY243" s="57"/>
    </row>
    <row r="244" spans="11:51" s="26" customFormat="1" x14ac:dyDescent="0.15">
      <c r="K244" s="33"/>
      <c r="L244" s="33"/>
      <c r="M244" s="33"/>
      <c r="AU244" s="57"/>
      <c r="AV244" s="57"/>
      <c r="AW244" s="57"/>
      <c r="AX244" s="57"/>
      <c r="AY244" s="57"/>
    </row>
    <row r="245" spans="11:51" s="26" customFormat="1" x14ac:dyDescent="0.15">
      <c r="K245" s="33"/>
      <c r="L245" s="33"/>
      <c r="M245" s="33"/>
      <c r="AU245" s="57"/>
      <c r="AV245" s="57"/>
      <c r="AW245" s="57"/>
      <c r="AX245" s="57"/>
      <c r="AY245" s="57"/>
    </row>
    <row r="246" spans="11:51" s="26" customFormat="1" x14ac:dyDescent="0.15">
      <c r="K246" s="33"/>
      <c r="L246" s="33"/>
      <c r="M246" s="33"/>
      <c r="AU246" s="57"/>
      <c r="AV246" s="57"/>
      <c r="AW246" s="57"/>
      <c r="AX246" s="57"/>
      <c r="AY246" s="57"/>
    </row>
    <row r="247" spans="11:51" s="26" customFormat="1" x14ac:dyDescent="0.15">
      <c r="K247" s="33"/>
      <c r="L247" s="33"/>
      <c r="M247" s="33"/>
      <c r="AU247" s="57"/>
      <c r="AV247" s="57"/>
      <c r="AW247" s="57"/>
      <c r="AX247" s="57"/>
      <c r="AY247" s="57"/>
    </row>
    <row r="248" spans="11:51" s="26" customFormat="1" x14ac:dyDescent="0.15">
      <c r="K248" s="33"/>
      <c r="L248" s="33"/>
      <c r="M248" s="33"/>
      <c r="AU248" s="57"/>
      <c r="AV248" s="57"/>
      <c r="AW248" s="57"/>
      <c r="AX248" s="57"/>
      <c r="AY248" s="57"/>
    </row>
    <row r="249" spans="11:51" s="26" customFormat="1" x14ac:dyDescent="0.15">
      <c r="K249" s="33"/>
      <c r="L249" s="33"/>
      <c r="M249" s="33"/>
      <c r="AU249" s="57"/>
      <c r="AV249" s="57"/>
      <c r="AW249" s="57"/>
      <c r="AX249" s="57"/>
      <c r="AY249" s="57"/>
    </row>
    <row r="250" spans="11:51" s="26" customFormat="1" x14ac:dyDescent="0.15">
      <c r="K250" s="33"/>
      <c r="L250" s="33"/>
      <c r="M250" s="33"/>
      <c r="AU250" s="57"/>
      <c r="AV250" s="57"/>
      <c r="AW250" s="57"/>
      <c r="AX250" s="57"/>
      <c r="AY250" s="57"/>
    </row>
    <row r="251" spans="11:51" s="26" customFormat="1" x14ac:dyDescent="0.15">
      <c r="K251" s="33"/>
      <c r="L251" s="33"/>
      <c r="M251" s="33"/>
      <c r="AU251" s="57"/>
      <c r="AV251" s="57"/>
      <c r="AW251" s="57"/>
      <c r="AX251" s="57"/>
      <c r="AY251" s="57"/>
    </row>
    <row r="252" spans="11:51" s="26" customFormat="1" x14ac:dyDescent="0.15">
      <c r="K252" s="33"/>
      <c r="L252" s="33"/>
      <c r="M252" s="33"/>
      <c r="AU252" s="57"/>
      <c r="AV252" s="57"/>
      <c r="AW252" s="57"/>
      <c r="AX252" s="57"/>
      <c r="AY252" s="57"/>
    </row>
    <row r="253" spans="11:51" s="26" customFormat="1" x14ac:dyDescent="0.15">
      <c r="K253" s="33"/>
      <c r="L253" s="33"/>
      <c r="M253" s="33"/>
      <c r="AU253" s="57"/>
      <c r="AV253" s="57"/>
      <c r="AW253" s="57"/>
      <c r="AX253" s="57"/>
      <c r="AY253" s="57"/>
    </row>
    <row r="254" spans="11:51" s="26" customFormat="1" x14ac:dyDescent="0.15">
      <c r="K254" s="33"/>
      <c r="L254" s="33"/>
      <c r="M254" s="33"/>
      <c r="AU254" s="57"/>
      <c r="AV254" s="57"/>
      <c r="AW254" s="57"/>
      <c r="AX254" s="57"/>
      <c r="AY254" s="57"/>
    </row>
    <row r="255" spans="11:51" s="26" customFormat="1" x14ac:dyDescent="0.15">
      <c r="K255" s="33"/>
      <c r="L255" s="33"/>
      <c r="M255" s="33"/>
      <c r="AU255" s="57"/>
      <c r="AV255" s="57"/>
      <c r="AW255" s="57"/>
      <c r="AX255" s="57"/>
      <c r="AY255" s="57"/>
    </row>
    <row r="256" spans="11:51" s="26" customFormat="1" x14ac:dyDescent="0.15">
      <c r="K256" s="33"/>
      <c r="L256" s="33"/>
      <c r="M256" s="33"/>
      <c r="AU256" s="57"/>
      <c r="AV256" s="57"/>
      <c r="AW256" s="57"/>
      <c r="AX256" s="57"/>
      <c r="AY256" s="57"/>
    </row>
    <row r="257" spans="11:51" s="26" customFormat="1" x14ac:dyDescent="0.15">
      <c r="K257" s="33"/>
      <c r="L257" s="33"/>
      <c r="M257" s="33"/>
      <c r="N257" s="21"/>
      <c r="O257" s="21"/>
      <c r="P257" s="21"/>
      <c r="Q257" s="21"/>
      <c r="R257" s="21"/>
      <c r="S257" s="21"/>
      <c r="T257" s="21"/>
      <c r="U257" s="21"/>
      <c r="V257" s="21"/>
      <c r="W257" s="21"/>
      <c r="X257" s="21"/>
      <c r="Y257" s="21"/>
      <c r="Z257" s="21"/>
      <c r="AA257" s="21"/>
      <c r="AB257" s="21"/>
      <c r="AC257" s="21"/>
      <c r="AD257" s="21"/>
      <c r="AE257" s="21"/>
      <c r="AU257" s="57"/>
      <c r="AV257" s="57"/>
      <c r="AW257" s="57"/>
      <c r="AX257" s="57"/>
      <c r="AY257" s="57"/>
    </row>
    <row r="258" spans="11:51" s="26" customFormat="1" x14ac:dyDescent="0.15">
      <c r="K258" s="33"/>
      <c r="L258" s="33"/>
      <c r="M258" s="33"/>
      <c r="N258" s="21"/>
      <c r="O258" s="21"/>
      <c r="P258" s="21"/>
      <c r="Q258" s="21"/>
      <c r="R258" s="21"/>
      <c r="S258" s="21"/>
      <c r="T258" s="21"/>
      <c r="U258" s="21"/>
      <c r="V258" s="21"/>
      <c r="W258" s="21"/>
      <c r="X258" s="21"/>
      <c r="Y258" s="21"/>
      <c r="Z258" s="21"/>
      <c r="AA258" s="21"/>
      <c r="AB258" s="21"/>
      <c r="AC258" s="21"/>
      <c r="AD258" s="21"/>
      <c r="AE258" s="21"/>
      <c r="AU258" s="57"/>
      <c r="AV258" s="57"/>
      <c r="AW258" s="57"/>
      <c r="AX258" s="57"/>
      <c r="AY258" s="57"/>
    </row>
    <row r="259" spans="11:51" s="26" customFormat="1" x14ac:dyDescent="0.15">
      <c r="K259" s="33"/>
      <c r="L259" s="33"/>
      <c r="M259" s="33"/>
      <c r="N259" s="21"/>
      <c r="O259" s="21"/>
      <c r="P259" s="21"/>
      <c r="Q259" s="21"/>
      <c r="R259" s="21"/>
      <c r="S259" s="21"/>
      <c r="T259" s="21"/>
      <c r="U259" s="21"/>
      <c r="V259" s="21"/>
      <c r="W259" s="21"/>
      <c r="X259" s="21"/>
      <c r="Y259" s="21"/>
      <c r="Z259" s="21"/>
      <c r="AA259" s="21"/>
      <c r="AB259" s="21"/>
      <c r="AU259" s="57"/>
      <c r="AV259" s="57"/>
      <c r="AW259" s="57"/>
      <c r="AX259" s="57"/>
      <c r="AY259" s="57"/>
    </row>
    <row r="260" spans="11:51" s="26" customFormat="1" x14ac:dyDescent="0.15">
      <c r="K260" s="33"/>
      <c r="L260" s="33"/>
      <c r="M260" s="33"/>
      <c r="N260" s="21"/>
      <c r="O260" s="21"/>
      <c r="P260" s="21"/>
      <c r="Q260" s="21"/>
      <c r="R260" s="21"/>
      <c r="S260" s="21"/>
      <c r="T260" s="21"/>
      <c r="U260" s="21"/>
      <c r="V260" s="21"/>
      <c r="W260" s="21"/>
      <c r="X260" s="21"/>
      <c r="Y260" s="21"/>
      <c r="Z260" s="21"/>
      <c r="AA260" s="21"/>
      <c r="AB260" s="21"/>
      <c r="AU260" s="57"/>
      <c r="AV260" s="57"/>
      <c r="AW260" s="57"/>
      <c r="AX260" s="57"/>
      <c r="AY260" s="57"/>
    </row>
    <row r="261" spans="11:51" s="26" customFormat="1" x14ac:dyDescent="0.15">
      <c r="K261" s="33"/>
      <c r="L261" s="33"/>
      <c r="M261" s="33"/>
      <c r="N261" s="21"/>
      <c r="O261" s="21"/>
      <c r="P261" s="21"/>
      <c r="Q261" s="21"/>
      <c r="R261" s="21"/>
      <c r="S261" s="21"/>
      <c r="T261" s="21"/>
      <c r="U261" s="21"/>
      <c r="V261" s="21"/>
      <c r="W261" s="21"/>
      <c r="X261" s="21"/>
      <c r="Y261" s="21"/>
      <c r="Z261" s="21"/>
      <c r="AA261" s="21"/>
      <c r="AB261" s="21"/>
      <c r="AU261" s="57"/>
      <c r="AV261" s="57"/>
      <c r="AW261" s="57"/>
      <c r="AX261" s="57"/>
      <c r="AY261" s="57"/>
    </row>
    <row r="262" spans="11:51" s="26" customFormat="1" x14ac:dyDescent="0.15">
      <c r="K262" s="33"/>
      <c r="L262" s="33"/>
      <c r="M262" s="33"/>
      <c r="N262" s="21"/>
      <c r="O262" s="21"/>
      <c r="P262" s="21"/>
      <c r="Q262" s="21"/>
      <c r="R262" s="21"/>
      <c r="S262" s="21"/>
      <c r="T262" s="21"/>
      <c r="U262" s="21"/>
      <c r="V262" s="21"/>
      <c r="W262" s="21"/>
      <c r="X262" s="21"/>
      <c r="Y262" s="21"/>
      <c r="Z262" s="21"/>
      <c r="AA262" s="21"/>
      <c r="AB262" s="21"/>
      <c r="AC262" s="21"/>
      <c r="AD262" s="21"/>
      <c r="AE262" s="21"/>
      <c r="AU262" s="57"/>
      <c r="AV262" s="57"/>
      <c r="AW262" s="57"/>
      <c r="AX262" s="57"/>
      <c r="AY262" s="57"/>
    </row>
    <row r="263" spans="11:51" s="26" customFormat="1" x14ac:dyDescent="0.15">
      <c r="K263" s="33"/>
      <c r="L263" s="33"/>
      <c r="M263" s="33"/>
      <c r="N263" s="21"/>
      <c r="O263" s="21"/>
      <c r="P263" s="21"/>
      <c r="Q263" s="21"/>
      <c r="R263" s="21"/>
      <c r="S263" s="21"/>
      <c r="T263" s="21"/>
      <c r="U263" s="21"/>
      <c r="V263" s="21"/>
      <c r="W263" s="21"/>
      <c r="X263" s="21"/>
      <c r="Y263" s="21"/>
      <c r="Z263" s="21"/>
      <c r="AA263" s="21"/>
      <c r="AB263" s="21"/>
      <c r="AC263" s="21"/>
      <c r="AD263" s="21"/>
      <c r="AE263" s="21"/>
      <c r="AU263" s="57"/>
      <c r="AV263" s="57"/>
      <c r="AW263" s="57"/>
      <c r="AX263" s="57"/>
      <c r="AY263" s="57"/>
    </row>
    <row r="264" spans="11:51" s="26" customFormat="1" x14ac:dyDescent="0.15">
      <c r="K264" s="33"/>
      <c r="L264" s="33"/>
      <c r="M264" s="33"/>
      <c r="N264" s="21"/>
      <c r="O264" s="21"/>
      <c r="P264" s="21"/>
      <c r="Q264" s="21"/>
      <c r="R264" s="21"/>
      <c r="S264" s="21"/>
      <c r="T264" s="21"/>
      <c r="U264" s="21"/>
      <c r="V264" s="21"/>
      <c r="W264" s="21"/>
      <c r="X264" s="21"/>
      <c r="Y264" s="21"/>
      <c r="Z264" s="21"/>
      <c r="AA264" s="21"/>
      <c r="AB264" s="21"/>
      <c r="AC264" s="21"/>
      <c r="AD264" s="21"/>
      <c r="AE264" s="21"/>
      <c r="AU264" s="57"/>
      <c r="AV264" s="57"/>
      <c r="AW264" s="57"/>
      <c r="AX264" s="57"/>
      <c r="AY264" s="57"/>
    </row>
    <row r="265" spans="11:51" s="26" customFormat="1" x14ac:dyDescent="0.15">
      <c r="K265" s="33"/>
      <c r="L265" s="33"/>
      <c r="M265" s="33"/>
      <c r="N265" s="21"/>
      <c r="O265" s="21"/>
      <c r="P265" s="21"/>
      <c r="Q265" s="21"/>
      <c r="R265" s="21"/>
      <c r="S265" s="21"/>
      <c r="T265" s="21"/>
      <c r="U265" s="21"/>
      <c r="V265" s="21"/>
      <c r="W265" s="21"/>
      <c r="X265" s="21"/>
      <c r="Y265" s="21"/>
      <c r="Z265" s="21"/>
      <c r="AA265" s="21"/>
      <c r="AB265" s="21"/>
      <c r="AC265" s="21"/>
      <c r="AD265" s="21"/>
      <c r="AE265" s="21"/>
      <c r="AU265" s="57"/>
      <c r="AV265" s="57"/>
      <c r="AW265" s="57"/>
      <c r="AX265" s="57"/>
      <c r="AY265" s="57"/>
    </row>
    <row r="266" spans="11:51" s="26" customFormat="1" x14ac:dyDescent="0.15">
      <c r="K266" s="33"/>
      <c r="L266" s="33"/>
      <c r="M266" s="33"/>
      <c r="N266" s="21"/>
      <c r="O266" s="21"/>
      <c r="P266" s="21"/>
      <c r="Q266" s="21"/>
      <c r="R266" s="21"/>
      <c r="S266" s="21"/>
      <c r="T266" s="21"/>
      <c r="U266" s="21"/>
      <c r="V266" s="21"/>
      <c r="W266" s="21"/>
      <c r="X266" s="21"/>
      <c r="Y266" s="21"/>
      <c r="Z266" s="21"/>
      <c r="AA266" s="21"/>
      <c r="AB266" s="21"/>
      <c r="AC266" s="21"/>
      <c r="AD266" s="21"/>
      <c r="AE266" s="21"/>
      <c r="AU266" s="57"/>
      <c r="AV266" s="57"/>
      <c r="AW266" s="57"/>
      <c r="AX266" s="57"/>
      <c r="AY266" s="57"/>
    </row>
    <row r="267" spans="11:51" s="26" customFormat="1" x14ac:dyDescent="0.15">
      <c r="K267" s="33"/>
      <c r="L267" s="33"/>
      <c r="M267" s="33"/>
      <c r="N267" s="21"/>
      <c r="O267" s="21"/>
      <c r="P267" s="21"/>
      <c r="Q267" s="21"/>
      <c r="R267" s="21"/>
      <c r="S267" s="21"/>
      <c r="T267" s="21"/>
      <c r="U267" s="21"/>
      <c r="V267" s="21"/>
      <c r="W267" s="21"/>
      <c r="X267" s="21"/>
      <c r="Y267" s="21"/>
      <c r="Z267" s="21"/>
      <c r="AA267" s="21"/>
      <c r="AB267" s="21"/>
      <c r="AC267" s="21"/>
      <c r="AD267" s="21"/>
      <c r="AE267" s="21"/>
      <c r="AU267" s="57"/>
      <c r="AV267" s="57"/>
      <c r="AW267" s="57"/>
      <c r="AX267" s="57"/>
      <c r="AY267" s="57"/>
    </row>
    <row r="268" spans="11:51" s="26" customFormat="1" x14ac:dyDescent="0.15">
      <c r="K268" s="33"/>
      <c r="L268" s="33"/>
      <c r="M268" s="33"/>
      <c r="N268" s="21"/>
      <c r="O268" s="21"/>
      <c r="P268" s="21"/>
      <c r="Q268" s="21"/>
      <c r="R268" s="21"/>
      <c r="S268" s="21"/>
      <c r="T268" s="21"/>
      <c r="U268" s="21"/>
      <c r="V268" s="21"/>
      <c r="W268" s="21"/>
      <c r="X268" s="21"/>
      <c r="Y268" s="21"/>
      <c r="Z268" s="21"/>
      <c r="AA268" s="21"/>
      <c r="AB268" s="21"/>
      <c r="AC268" s="21"/>
      <c r="AD268" s="21"/>
      <c r="AE268" s="21"/>
      <c r="AU268" s="57"/>
      <c r="AV268" s="57"/>
      <c r="AW268" s="57"/>
      <c r="AX268" s="57"/>
      <c r="AY268" s="57"/>
    </row>
    <row r="269" spans="11:51" s="26" customFormat="1" x14ac:dyDescent="0.15">
      <c r="K269" s="33"/>
      <c r="L269" s="33"/>
      <c r="M269" s="33"/>
      <c r="N269" s="21"/>
      <c r="O269" s="21"/>
      <c r="P269" s="21"/>
      <c r="Q269" s="21"/>
      <c r="R269" s="21"/>
      <c r="S269" s="21"/>
      <c r="T269" s="21"/>
      <c r="U269" s="21"/>
      <c r="V269" s="21"/>
      <c r="W269" s="21"/>
      <c r="X269" s="21"/>
      <c r="Y269" s="21"/>
      <c r="Z269" s="21"/>
      <c r="AA269" s="21"/>
      <c r="AB269" s="21"/>
      <c r="AC269" s="21"/>
      <c r="AD269" s="21"/>
      <c r="AE269" s="21"/>
      <c r="AU269" s="57"/>
      <c r="AV269" s="57"/>
      <c r="AW269" s="57"/>
      <c r="AX269" s="57"/>
      <c r="AY269" s="57"/>
    </row>
    <row r="270" spans="11:51" s="26" customFormat="1" x14ac:dyDescent="0.15">
      <c r="K270" s="33"/>
      <c r="L270" s="33"/>
      <c r="M270" s="33"/>
      <c r="N270" s="21"/>
      <c r="O270" s="21"/>
      <c r="P270" s="21"/>
      <c r="Q270" s="21"/>
      <c r="R270" s="21"/>
      <c r="S270" s="21"/>
      <c r="T270" s="21"/>
      <c r="U270" s="21"/>
      <c r="V270" s="21"/>
      <c r="W270" s="21"/>
      <c r="X270" s="21"/>
      <c r="Y270" s="21"/>
      <c r="Z270" s="21"/>
      <c r="AA270" s="21"/>
      <c r="AB270" s="21"/>
      <c r="AC270" s="21"/>
      <c r="AD270" s="21"/>
      <c r="AE270" s="21"/>
      <c r="AU270" s="57"/>
      <c r="AV270" s="57"/>
      <c r="AW270" s="57"/>
      <c r="AX270" s="57"/>
      <c r="AY270" s="57"/>
    </row>
    <row r="271" spans="11:51" s="26" customFormat="1" x14ac:dyDescent="0.15">
      <c r="K271" s="33"/>
      <c r="L271" s="33"/>
      <c r="M271" s="33"/>
      <c r="N271" s="21"/>
      <c r="O271" s="21"/>
      <c r="P271" s="21"/>
      <c r="Q271" s="21"/>
      <c r="R271" s="21"/>
      <c r="S271" s="21"/>
      <c r="T271" s="21"/>
      <c r="U271" s="21"/>
      <c r="V271" s="21"/>
      <c r="W271" s="21"/>
      <c r="X271" s="21"/>
      <c r="Y271" s="21"/>
      <c r="Z271" s="21"/>
      <c r="AA271" s="21"/>
      <c r="AB271" s="21"/>
      <c r="AC271" s="21"/>
      <c r="AD271" s="21"/>
      <c r="AE271" s="21"/>
      <c r="AU271" s="57"/>
      <c r="AV271" s="57"/>
      <c r="AW271" s="57"/>
      <c r="AX271" s="57"/>
      <c r="AY271" s="57"/>
    </row>
    <row r="272" spans="11:51" s="26" customFormat="1" x14ac:dyDescent="0.15">
      <c r="K272" s="33"/>
      <c r="L272" s="33"/>
      <c r="M272" s="33"/>
      <c r="N272" s="21"/>
      <c r="O272" s="21"/>
      <c r="P272" s="21"/>
      <c r="Q272" s="21"/>
      <c r="R272" s="21"/>
      <c r="S272" s="21"/>
      <c r="T272" s="21"/>
      <c r="U272" s="21"/>
      <c r="V272" s="21"/>
      <c r="W272" s="21"/>
      <c r="X272" s="21"/>
      <c r="Y272" s="21"/>
      <c r="Z272" s="21"/>
      <c r="AA272" s="21"/>
      <c r="AB272" s="21"/>
      <c r="AC272" s="21"/>
      <c r="AD272" s="21"/>
      <c r="AE272" s="21"/>
      <c r="AU272" s="57"/>
      <c r="AV272" s="57"/>
      <c r="AW272" s="57"/>
      <c r="AX272" s="57"/>
      <c r="AY272" s="57"/>
    </row>
    <row r="273" spans="11:51" s="26" customFormat="1" x14ac:dyDescent="0.15">
      <c r="K273" s="33"/>
      <c r="L273" s="33"/>
      <c r="M273" s="33"/>
      <c r="AU273" s="57"/>
      <c r="AV273" s="57"/>
      <c r="AW273" s="57"/>
      <c r="AX273" s="57"/>
      <c r="AY273" s="57"/>
    </row>
    <row r="274" spans="11:51" s="26" customFormat="1" x14ac:dyDescent="0.15">
      <c r="K274" s="33"/>
      <c r="L274" s="33"/>
      <c r="M274" s="33"/>
      <c r="AU274" s="57"/>
      <c r="AV274" s="57"/>
      <c r="AW274" s="57"/>
      <c r="AX274" s="57"/>
      <c r="AY274" s="57"/>
    </row>
    <row r="275" spans="11:51" s="26" customFormat="1" x14ac:dyDescent="0.15">
      <c r="K275" s="33"/>
      <c r="L275" s="33"/>
      <c r="M275" s="33"/>
      <c r="AU275" s="57"/>
      <c r="AV275" s="57"/>
      <c r="AW275" s="57"/>
      <c r="AX275" s="57"/>
      <c r="AY275" s="57"/>
    </row>
    <row r="276" spans="11:51" s="26" customFormat="1" x14ac:dyDescent="0.15">
      <c r="K276" s="33"/>
      <c r="L276" s="33"/>
      <c r="M276" s="33"/>
      <c r="AU276" s="57"/>
      <c r="AV276" s="57"/>
      <c r="AW276" s="57"/>
      <c r="AX276" s="57"/>
      <c r="AY276" s="57"/>
    </row>
    <row r="277" spans="11:51" s="26" customFormat="1" x14ac:dyDescent="0.15">
      <c r="K277" s="33"/>
      <c r="L277" s="33"/>
      <c r="M277" s="33"/>
      <c r="AU277" s="57"/>
      <c r="AV277" s="57"/>
      <c r="AW277" s="57"/>
      <c r="AX277" s="57"/>
      <c r="AY277" s="57"/>
    </row>
    <row r="278" spans="11:51" s="26" customFormat="1" x14ac:dyDescent="0.15">
      <c r="K278" s="33"/>
      <c r="L278" s="33"/>
      <c r="M278" s="33"/>
      <c r="AU278" s="57"/>
      <c r="AV278" s="57"/>
      <c r="AW278" s="57"/>
      <c r="AX278" s="57"/>
      <c r="AY278" s="57"/>
    </row>
    <row r="279" spans="11:51" s="26" customFormat="1" x14ac:dyDescent="0.15">
      <c r="K279" s="33"/>
      <c r="L279" s="33"/>
      <c r="M279" s="33"/>
      <c r="AU279" s="57"/>
      <c r="AV279" s="57"/>
      <c r="AW279" s="57"/>
      <c r="AX279" s="57"/>
      <c r="AY279" s="57"/>
    </row>
    <row r="280" spans="11:51" s="26" customFormat="1" x14ac:dyDescent="0.15">
      <c r="K280" s="33"/>
      <c r="L280" s="33"/>
      <c r="M280" s="33"/>
      <c r="AU280" s="57"/>
      <c r="AV280" s="57"/>
      <c r="AW280" s="57"/>
      <c r="AX280" s="57"/>
      <c r="AY280" s="57"/>
    </row>
    <row r="281" spans="11:51" s="26" customFormat="1" x14ac:dyDescent="0.15">
      <c r="K281" s="33"/>
      <c r="L281" s="33"/>
      <c r="M281" s="33"/>
      <c r="AU281" s="57"/>
      <c r="AV281" s="57"/>
      <c r="AW281" s="57"/>
      <c r="AX281" s="57"/>
      <c r="AY281" s="57"/>
    </row>
    <row r="282" spans="11:51" s="26" customFormat="1" x14ac:dyDescent="0.15">
      <c r="K282" s="33"/>
      <c r="L282" s="33"/>
      <c r="M282" s="33"/>
      <c r="AU282" s="57"/>
      <c r="AV282" s="57"/>
      <c r="AW282" s="57"/>
      <c r="AX282" s="57"/>
      <c r="AY282" s="57"/>
    </row>
    <row r="283" spans="11:51" s="26" customFormat="1" x14ac:dyDescent="0.15">
      <c r="K283" s="33"/>
      <c r="L283" s="33"/>
      <c r="M283" s="33"/>
      <c r="AU283" s="57"/>
      <c r="AV283" s="57"/>
      <c r="AW283" s="57"/>
      <c r="AX283" s="57"/>
      <c r="AY283" s="57"/>
    </row>
    <row r="284" spans="11:51" s="26" customFormat="1" x14ac:dyDescent="0.15">
      <c r="K284" s="33"/>
      <c r="L284" s="33"/>
      <c r="M284" s="33"/>
      <c r="AU284" s="57"/>
      <c r="AV284" s="57"/>
      <c r="AW284" s="57"/>
      <c r="AX284" s="57"/>
      <c r="AY284" s="57"/>
    </row>
    <row r="285" spans="11:51" s="26" customFormat="1" x14ac:dyDescent="0.15">
      <c r="K285" s="33"/>
      <c r="L285" s="33"/>
      <c r="M285" s="33"/>
      <c r="AU285" s="57"/>
      <c r="AV285" s="57"/>
      <c r="AW285" s="57"/>
      <c r="AX285" s="57"/>
      <c r="AY285" s="57"/>
    </row>
    <row r="286" spans="11:51" s="26" customFormat="1" x14ac:dyDescent="0.15">
      <c r="K286" s="33"/>
      <c r="L286" s="33"/>
      <c r="M286" s="33"/>
      <c r="AU286" s="57"/>
      <c r="AV286" s="57"/>
      <c r="AW286" s="57"/>
      <c r="AX286" s="57"/>
      <c r="AY286" s="57"/>
    </row>
    <row r="287" spans="11:51" s="26" customFormat="1" x14ac:dyDescent="0.15">
      <c r="K287" s="33"/>
      <c r="L287" s="33"/>
      <c r="M287" s="33"/>
      <c r="AU287" s="57"/>
      <c r="AV287" s="57"/>
      <c r="AW287" s="57"/>
      <c r="AX287" s="57"/>
      <c r="AY287" s="57"/>
    </row>
    <row r="288" spans="11:51" s="26" customFormat="1" x14ac:dyDescent="0.15">
      <c r="K288" s="33"/>
      <c r="L288" s="33"/>
      <c r="M288" s="33"/>
      <c r="AU288" s="57"/>
      <c r="AV288" s="57"/>
      <c r="AW288" s="57"/>
      <c r="AX288" s="57"/>
      <c r="AY288" s="57"/>
    </row>
    <row r="289" spans="11:51" s="26" customFormat="1" x14ac:dyDescent="0.15">
      <c r="K289" s="33"/>
      <c r="L289" s="33"/>
      <c r="M289" s="33"/>
      <c r="AU289" s="57"/>
      <c r="AV289" s="57"/>
      <c r="AW289" s="57"/>
      <c r="AX289" s="57"/>
      <c r="AY289" s="57"/>
    </row>
    <row r="290" spans="11:51" s="26" customFormat="1" x14ac:dyDescent="0.15">
      <c r="K290" s="33"/>
      <c r="L290" s="33"/>
      <c r="M290" s="33"/>
      <c r="AU290" s="57"/>
      <c r="AV290" s="57"/>
      <c r="AW290" s="57"/>
      <c r="AX290" s="57"/>
      <c r="AY290" s="57"/>
    </row>
    <row r="291" spans="11:51" s="26" customFormat="1" x14ac:dyDescent="0.15">
      <c r="K291" s="33"/>
      <c r="L291" s="33"/>
      <c r="M291" s="33"/>
      <c r="AU291" s="57"/>
      <c r="AV291" s="57"/>
      <c r="AW291" s="57"/>
      <c r="AX291" s="57"/>
      <c r="AY291" s="57"/>
    </row>
    <row r="292" spans="11:51" s="26" customFormat="1" x14ac:dyDescent="0.15">
      <c r="K292" s="33"/>
      <c r="L292" s="33"/>
      <c r="M292" s="33"/>
      <c r="AU292" s="57"/>
      <c r="AV292" s="57"/>
      <c r="AW292" s="57"/>
      <c r="AX292" s="57"/>
      <c r="AY292" s="57"/>
    </row>
    <row r="293" spans="11:51" s="26" customFormat="1" x14ac:dyDescent="0.15">
      <c r="K293" s="33"/>
      <c r="L293" s="33"/>
      <c r="M293" s="33"/>
      <c r="AU293" s="57"/>
      <c r="AV293" s="57"/>
      <c r="AW293" s="57"/>
      <c r="AX293" s="57"/>
      <c r="AY293" s="57"/>
    </row>
    <row r="294" spans="11:51" s="26" customFormat="1" x14ac:dyDescent="0.15">
      <c r="K294" s="33"/>
      <c r="L294" s="33"/>
      <c r="M294" s="33"/>
      <c r="AU294" s="57"/>
      <c r="AV294" s="57"/>
      <c r="AW294" s="57"/>
      <c r="AX294" s="57"/>
      <c r="AY294" s="57"/>
    </row>
    <row r="295" spans="11:51" s="26" customFormat="1" x14ac:dyDescent="0.15">
      <c r="K295" s="33"/>
      <c r="L295" s="33"/>
      <c r="M295" s="33"/>
      <c r="AU295" s="57"/>
      <c r="AV295" s="57"/>
      <c r="AW295" s="57"/>
      <c r="AX295" s="57"/>
      <c r="AY295" s="57"/>
    </row>
    <row r="296" spans="11:51" s="26" customFormat="1" x14ac:dyDescent="0.15">
      <c r="K296" s="33"/>
      <c r="L296" s="33"/>
      <c r="M296" s="33"/>
      <c r="AU296" s="57"/>
      <c r="AV296" s="57"/>
      <c r="AW296" s="57"/>
      <c r="AX296" s="57"/>
      <c r="AY296" s="57"/>
    </row>
    <row r="297" spans="11:51" s="26" customFormat="1" x14ac:dyDescent="0.15">
      <c r="K297" s="33"/>
      <c r="L297" s="33"/>
      <c r="M297" s="33"/>
      <c r="AU297" s="57"/>
      <c r="AV297" s="57"/>
      <c r="AW297" s="57"/>
      <c r="AX297" s="57"/>
      <c r="AY297" s="57"/>
    </row>
    <row r="298" spans="11:51" s="26" customFormat="1" x14ac:dyDescent="0.15">
      <c r="K298" s="33"/>
      <c r="L298" s="33"/>
      <c r="M298" s="33"/>
      <c r="AU298" s="57"/>
      <c r="AV298" s="57"/>
      <c r="AW298" s="57"/>
      <c r="AX298" s="57"/>
      <c r="AY298" s="57"/>
    </row>
    <row r="299" spans="11:51" s="26" customFormat="1" x14ac:dyDescent="0.15">
      <c r="K299" s="33"/>
      <c r="L299" s="33"/>
      <c r="M299" s="33"/>
      <c r="AU299" s="57"/>
      <c r="AV299" s="57"/>
      <c r="AW299" s="57"/>
      <c r="AX299" s="57"/>
      <c r="AY299" s="57"/>
    </row>
    <row r="300" spans="11:51" s="26" customFormat="1" x14ac:dyDescent="0.15">
      <c r="K300" s="33"/>
      <c r="L300" s="33"/>
      <c r="M300" s="33"/>
      <c r="AU300" s="57"/>
      <c r="AV300" s="57"/>
      <c r="AW300" s="57"/>
      <c r="AX300" s="57"/>
      <c r="AY300" s="57"/>
    </row>
    <row r="301" spans="11:51" s="26" customFormat="1" x14ac:dyDescent="0.15">
      <c r="K301" s="33"/>
      <c r="L301" s="33"/>
      <c r="M301" s="33"/>
      <c r="AU301" s="57"/>
      <c r="AV301" s="57"/>
      <c r="AW301" s="57"/>
      <c r="AX301" s="57"/>
      <c r="AY301" s="57"/>
    </row>
    <row r="302" spans="11:51" s="26" customFormat="1" x14ac:dyDescent="0.15">
      <c r="K302" s="33"/>
      <c r="L302" s="33"/>
      <c r="M302" s="33"/>
      <c r="AU302" s="57"/>
      <c r="AV302" s="57"/>
      <c r="AW302" s="57"/>
      <c r="AX302" s="57"/>
      <c r="AY302" s="57"/>
    </row>
    <row r="303" spans="11:51" s="26" customFormat="1" x14ac:dyDescent="0.15">
      <c r="K303" s="33"/>
      <c r="L303" s="33"/>
      <c r="M303" s="33"/>
      <c r="AU303" s="57"/>
      <c r="AV303" s="57"/>
      <c r="AW303" s="57"/>
      <c r="AX303" s="57"/>
      <c r="AY303" s="57"/>
    </row>
    <row r="304" spans="11:51" s="26" customFormat="1" x14ac:dyDescent="0.15">
      <c r="K304" s="33"/>
      <c r="L304" s="33"/>
      <c r="M304" s="33"/>
      <c r="AU304" s="57"/>
      <c r="AV304" s="57"/>
      <c r="AW304" s="57"/>
      <c r="AX304" s="57"/>
      <c r="AY304" s="57"/>
    </row>
    <row r="305" spans="11:51" s="26" customFormat="1" x14ac:dyDescent="0.15">
      <c r="K305" s="33"/>
      <c r="L305" s="33"/>
      <c r="M305" s="33"/>
      <c r="AU305" s="57"/>
      <c r="AV305" s="57"/>
      <c r="AW305" s="57"/>
      <c r="AX305" s="57"/>
      <c r="AY305" s="57"/>
    </row>
    <row r="306" spans="11:51" s="26" customFormat="1" x14ac:dyDescent="0.15">
      <c r="K306" s="33"/>
      <c r="L306" s="33"/>
      <c r="M306" s="33"/>
      <c r="AU306" s="57"/>
      <c r="AV306" s="57"/>
      <c r="AW306" s="57"/>
      <c r="AX306" s="57"/>
      <c r="AY306" s="57"/>
    </row>
    <row r="307" spans="11:51" s="26" customFormat="1" x14ac:dyDescent="0.15">
      <c r="K307" s="33"/>
      <c r="L307" s="33"/>
      <c r="M307" s="33"/>
      <c r="AU307" s="57"/>
      <c r="AV307" s="57"/>
      <c r="AW307" s="57"/>
      <c r="AX307" s="57"/>
      <c r="AY307" s="57"/>
    </row>
    <row r="308" spans="11:51" s="26" customFormat="1" x14ac:dyDescent="0.15">
      <c r="K308" s="33"/>
      <c r="L308" s="33"/>
      <c r="M308" s="33"/>
      <c r="AU308" s="57"/>
      <c r="AV308" s="57"/>
      <c r="AW308" s="57"/>
      <c r="AX308" s="57"/>
      <c r="AY308" s="57"/>
    </row>
    <row r="309" spans="11:51" s="26" customFormat="1" x14ac:dyDescent="0.15">
      <c r="K309" s="33"/>
      <c r="L309" s="33"/>
      <c r="M309" s="33"/>
      <c r="AU309" s="57"/>
      <c r="AV309" s="57"/>
      <c r="AW309" s="57"/>
      <c r="AX309" s="57"/>
      <c r="AY309" s="57"/>
    </row>
    <row r="310" spans="11:51" s="26" customFormat="1" x14ac:dyDescent="0.15">
      <c r="K310" s="33"/>
      <c r="L310" s="33"/>
      <c r="M310" s="33"/>
      <c r="AU310" s="57"/>
      <c r="AV310" s="57"/>
      <c r="AW310" s="57"/>
      <c r="AX310" s="57"/>
      <c r="AY310" s="57"/>
    </row>
    <row r="311" spans="11:51" s="26" customFormat="1" x14ac:dyDescent="0.15">
      <c r="K311" s="33"/>
      <c r="L311" s="33"/>
      <c r="M311" s="33"/>
      <c r="AU311" s="57"/>
      <c r="AV311" s="57"/>
      <c r="AW311" s="57"/>
      <c r="AX311" s="57"/>
      <c r="AY311" s="57"/>
    </row>
    <row r="312" spans="11:51" s="26" customFormat="1" x14ac:dyDescent="0.15">
      <c r="K312" s="33"/>
      <c r="L312" s="33"/>
      <c r="M312" s="33"/>
      <c r="AU312" s="57"/>
      <c r="AV312" s="57"/>
      <c r="AW312" s="57"/>
      <c r="AX312" s="57"/>
      <c r="AY312" s="57"/>
    </row>
    <row r="313" spans="11:51" s="26" customFormat="1" x14ac:dyDescent="0.15">
      <c r="K313" s="33"/>
      <c r="L313" s="33"/>
      <c r="M313" s="33"/>
      <c r="AU313" s="57"/>
      <c r="AV313" s="57"/>
      <c r="AW313" s="57"/>
      <c r="AX313" s="57"/>
      <c r="AY313" s="57"/>
    </row>
    <row r="314" spans="11:51" s="26" customFormat="1" x14ac:dyDescent="0.15">
      <c r="K314" s="33"/>
      <c r="L314" s="33"/>
      <c r="M314" s="33"/>
      <c r="AU314" s="57"/>
      <c r="AV314" s="57"/>
      <c r="AW314" s="57"/>
      <c r="AX314" s="57"/>
      <c r="AY314" s="57"/>
    </row>
    <row r="315" spans="11:51" s="26" customFormat="1" x14ac:dyDescent="0.15">
      <c r="K315" s="33"/>
      <c r="L315" s="33"/>
      <c r="M315" s="33"/>
      <c r="AU315" s="57"/>
      <c r="AV315" s="57"/>
      <c r="AW315" s="57"/>
      <c r="AX315" s="57"/>
      <c r="AY315" s="57"/>
    </row>
    <row r="316" spans="11:51" s="26" customFormat="1" x14ac:dyDescent="0.15">
      <c r="K316" s="33"/>
      <c r="L316" s="33"/>
      <c r="M316" s="33"/>
      <c r="AU316" s="57"/>
      <c r="AV316" s="57"/>
      <c r="AW316" s="57"/>
      <c r="AX316" s="57"/>
      <c r="AY316" s="57"/>
    </row>
    <row r="317" spans="11:51" s="26" customFormat="1" x14ac:dyDescent="0.15">
      <c r="K317" s="33"/>
      <c r="L317" s="33"/>
      <c r="M317" s="33"/>
      <c r="AU317" s="57"/>
      <c r="AV317" s="57"/>
      <c r="AW317" s="57"/>
      <c r="AX317" s="57"/>
      <c r="AY317" s="57"/>
    </row>
    <row r="318" spans="11:51" s="26" customFormat="1" x14ac:dyDescent="0.15">
      <c r="K318" s="33"/>
      <c r="L318" s="33"/>
      <c r="M318" s="33"/>
      <c r="AU318" s="57"/>
      <c r="AV318" s="57"/>
      <c r="AW318" s="57"/>
      <c r="AX318" s="57"/>
      <c r="AY318" s="57"/>
    </row>
    <row r="319" spans="11:51" s="26" customFormat="1" x14ac:dyDescent="0.15">
      <c r="K319" s="33"/>
      <c r="L319" s="33"/>
      <c r="M319" s="33"/>
      <c r="AU319" s="57"/>
      <c r="AV319" s="57"/>
      <c r="AW319" s="57"/>
      <c r="AX319" s="57"/>
      <c r="AY319" s="57"/>
    </row>
    <row r="320" spans="11:51" s="26" customFormat="1" x14ac:dyDescent="0.15">
      <c r="K320" s="33"/>
      <c r="L320" s="33"/>
      <c r="M320" s="33"/>
      <c r="AU320" s="57"/>
      <c r="AV320" s="57"/>
      <c r="AW320" s="57"/>
      <c r="AX320" s="57"/>
      <c r="AY320" s="57"/>
    </row>
    <row r="321" spans="11:51" s="26" customFormat="1" x14ac:dyDescent="0.15">
      <c r="K321" s="33"/>
      <c r="L321" s="33"/>
      <c r="M321" s="33"/>
      <c r="AU321" s="57"/>
      <c r="AV321" s="57"/>
      <c r="AW321" s="57"/>
      <c r="AX321" s="57"/>
      <c r="AY321" s="57"/>
    </row>
    <row r="322" spans="11:51" s="26" customFormat="1" x14ac:dyDescent="0.15">
      <c r="K322" s="33"/>
      <c r="L322" s="33"/>
      <c r="M322" s="33"/>
      <c r="AU322" s="57"/>
      <c r="AV322" s="57"/>
      <c r="AW322" s="57"/>
      <c r="AX322" s="57"/>
      <c r="AY322" s="57"/>
    </row>
    <row r="323" spans="11:51" s="26" customFormat="1" x14ac:dyDescent="0.15">
      <c r="K323" s="33"/>
      <c r="L323" s="33"/>
      <c r="M323" s="33"/>
      <c r="AU323" s="57"/>
      <c r="AV323" s="57"/>
      <c r="AW323" s="57"/>
      <c r="AX323" s="57"/>
      <c r="AY323" s="57"/>
    </row>
    <row r="324" spans="11:51" s="26" customFormat="1" x14ac:dyDescent="0.15">
      <c r="K324" s="33"/>
      <c r="L324" s="33"/>
      <c r="M324" s="33"/>
      <c r="AU324" s="57"/>
      <c r="AV324" s="57"/>
      <c r="AW324" s="57"/>
      <c r="AX324" s="57"/>
      <c r="AY324" s="57"/>
    </row>
    <row r="325" spans="11:51" s="26" customFormat="1" x14ac:dyDescent="0.15">
      <c r="K325" s="33"/>
      <c r="L325" s="33"/>
      <c r="M325" s="33"/>
      <c r="AU325" s="57"/>
      <c r="AV325" s="57"/>
      <c r="AW325" s="57"/>
      <c r="AX325" s="57"/>
      <c r="AY325" s="57"/>
    </row>
    <row r="326" spans="11:51" s="26" customFormat="1" x14ac:dyDescent="0.15">
      <c r="K326" s="33"/>
      <c r="L326" s="33"/>
      <c r="M326" s="33"/>
      <c r="AU326" s="57"/>
      <c r="AV326" s="57"/>
      <c r="AW326" s="57"/>
      <c r="AX326" s="57"/>
      <c r="AY326" s="57"/>
    </row>
    <row r="327" spans="11:51" s="26" customFormat="1" x14ac:dyDescent="0.15">
      <c r="K327" s="33"/>
      <c r="L327" s="33"/>
      <c r="M327" s="33"/>
      <c r="AU327" s="57"/>
      <c r="AV327" s="57"/>
      <c r="AW327" s="57"/>
      <c r="AX327" s="57"/>
      <c r="AY327" s="57"/>
    </row>
    <row r="328" spans="11:51" s="26" customFormat="1" x14ac:dyDescent="0.15">
      <c r="K328" s="33"/>
      <c r="L328" s="33"/>
      <c r="M328" s="33"/>
      <c r="AU328" s="57"/>
      <c r="AV328" s="57"/>
      <c r="AW328" s="57"/>
      <c r="AX328" s="57"/>
      <c r="AY328" s="57"/>
    </row>
    <row r="329" spans="11:51" s="26" customFormat="1" x14ac:dyDescent="0.15">
      <c r="K329" s="33"/>
      <c r="L329" s="33"/>
      <c r="M329" s="33"/>
      <c r="AU329" s="57"/>
      <c r="AV329" s="57"/>
      <c r="AW329" s="57"/>
      <c r="AX329" s="57"/>
      <c r="AY329" s="57"/>
    </row>
    <row r="330" spans="11:51" s="26" customFormat="1" x14ac:dyDescent="0.15">
      <c r="K330" s="33"/>
      <c r="L330" s="33"/>
      <c r="M330" s="33"/>
      <c r="AU330" s="57"/>
      <c r="AV330" s="57"/>
      <c r="AW330" s="57"/>
      <c r="AX330" s="57"/>
      <c r="AY330" s="57"/>
    </row>
    <row r="331" spans="11:51" s="26" customFormat="1" x14ac:dyDescent="0.15">
      <c r="K331" s="33"/>
      <c r="L331" s="33"/>
      <c r="M331" s="33"/>
      <c r="AU331" s="57"/>
      <c r="AV331" s="57"/>
      <c r="AW331" s="57"/>
      <c r="AX331" s="57"/>
      <c r="AY331" s="57"/>
    </row>
    <row r="332" spans="11:51" s="26" customFormat="1" x14ac:dyDescent="0.15">
      <c r="K332" s="33"/>
      <c r="L332" s="33"/>
      <c r="M332" s="33"/>
      <c r="AU332" s="57"/>
      <c r="AV332" s="57"/>
      <c r="AW332" s="57"/>
      <c r="AX332" s="57"/>
      <c r="AY332" s="57"/>
    </row>
    <row r="333" spans="11:51" s="26" customFormat="1" x14ac:dyDescent="0.15">
      <c r="K333" s="33"/>
      <c r="L333" s="33"/>
      <c r="M333" s="33"/>
      <c r="AU333" s="57"/>
      <c r="AV333" s="57"/>
      <c r="AW333" s="57"/>
      <c r="AX333" s="57"/>
      <c r="AY333" s="57"/>
    </row>
    <row r="334" spans="11:51" s="26" customFormat="1" x14ac:dyDescent="0.15">
      <c r="K334" s="33"/>
      <c r="L334" s="33"/>
      <c r="M334" s="33"/>
      <c r="AU334" s="57"/>
      <c r="AV334" s="57"/>
      <c r="AW334" s="57"/>
      <c r="AX334" s="57"/>
      <c r="AY334" s="57"/>
    </row>
    <row r="335" spans="11:51" s="26" customFormat="1" x14ac:dyDescent="0.15">
      <c r="K335" s="33"/>
      <c r="L335" s="33"/>
      <c r="M335" s="33"/>
      <c r="AU335" s="57"/>
      <c r="AV335" s="57"/>
      <c r="AW335" s="57"/>
      <c r="AX335" s="57"/>
      <c r="AY335" s="57"/>
    </row>
    <row r="336" spans="11:51" s="26" customFormat="1" x14ac:dyDescent="0.15">
      <c r="K336" s="33"/>
      <c r="L336" s="33"/>
      <c r="M336" s="33"/>
      <c r="AU336" s="57"/>
      <c r="AV336" s="57"/>
      <c r="AW336" s="57"/>
      <c r="AX336" s="57"/>
      <c r="AY336" s="57"/>
    </row>
    <row r="337" spans="11:51" s="26" customFormat="1" x14ac:dyDescent="0.15">
      <c r="K337" s="33"/>
      <c r="L337" s="33"/>
      <c r="M337" s="33"/>
      <c r="AU337" s="57"/>
      <c r="AV337" s="57"/>
      <c r="AW337" s="57"/>
      <c r="AX337" s="57"/>
      <c r="AY337" s="57"/>
    </row>
    <row r="338" spans="11:51" s="26" customFormat="1" x14ac:dyDescent="0.15">
      <c r="K338" s="33"/>
      <c r="L338" s="33"/>
      <c r="M338" s="33"/>
      <c r="AU338" s="57"/>
      <c r="AV338" s="57"/>
      <c r="AW338" s="57"/>
      <c r="AX338" s="57"/>
      <c r="AY338" s="57"/>
    </row>
    <row r="339" spans="11:51" s="26" customFormat="1" x14ac:dyDescent="0.15">
      <c r="K339" s="33"/>
      <c r="L339" s="33"/>
      <c r="M339" s="33"/>
      <c r="AU339" s="57"/>
      <c r="AV339" s="57"/>
      <c r="AW339" s="57"/>
      <c r="AX339" s="57"/>
      <c r="AY339" s="57"/>
    </row>
    <row r="340" spans="11:51" s="26" customFormat="1" x14ac:dyDescent="0.15">
      <c r="K340" s="33"/>
      <c r="L340" s="33"/>
      <c r="M340" s="33"/>
      <c r="AU340" s="57"/>
      <c r="AV340" s="57"/>
      <c r="AW340" s="57"/>
      <c r="AX340" s="57"/>
      <c r="AY340" s="57"/>
    </row>
    <row r="341" spans="11:51" s="26" customFormat="1" x14ac:dyDescent="0.15">
      <c r="K341" s="33"/>
      <c r="L341" s="33"/>
      <c r="M341" s="33"/>
      <c r="AU341" s="57"/>
      <c r="AV341" s="57"/>
      <c r="AW341" s="57"/>
      <c r="AX341" s="57"/>
      <c r="AY341" s="57"/>
    </row>
    <row r="342" spans="11:51" s="26" customFormat="1" x14ac:dyDescent="0.15">
      <c r="K342" s="33"/>
      <c r="L342" s="33"/>
      <c r="M342" s="33"/>
      <c r="AU342" s="57"/>
      <c r="AV342" s="57"/>
      <c r="AW342" s="57"/>
      <c r="AX342" s="57"/>
      <c r="AY342" s="57"/>
    </row>
    <row r="343" spans="11:51" s="26" customFormat="1" x14ac:dyDescent="0.15">
      <c r="K343" s="33"/>
      <c r="L343" s="33"/>
      <c r="M343" s="33"/>
      <c r="AU343" s="57"/>
      <c r="AV343" s="57"/>
      <c r="AW343" s="57"/>
      <c r="AX343" s="57"/>
      <c r="AY343" s="57"/>
    </row>
    <row r="344" spans="11:51" s="26" customFormat="1" x14ac:dyDescent="0.15">
      <c r="K344" s="33"/>
      <c r="L344" s="33"/>
      <c r="M344" s="33"/>
      <c r="AU344" s="57"/>
      <c r="AV344" s="57"/>
      <c r="AW344" s="57"/>
      <c r="AX344" s="57"/>
      <c r="AY344" s="57"/>
    </row>
    <row r="345" spans="11:51" s="26" customFormat="1" x14ac:dyDescent="0.15">
      <c r="K345" s="33"/>
      <c r="L345" s="33"/>
      <c r="M345" s="33"/>
      <c r="AU345" s="57"/>
      <c r="AV345" s="57"/>
      <c r="AW345" s="57"/>
      <c r="AX345" s="57"/>
      <c r="AY345" s="57"/>
    </row>
    <row r="346" spans="11:51" s="26" customFormat="1" x14ac:dyDescent="0.15">
      <c r="K346" s="33"/>
      <c r="L346" s="33"/>
      <c r="M346" s="33"/>
      <c r="AU346" s="57"/>
      <c r="AV346" s="57"/>
      <c r="AW346" s="57"/>
      <c r="AX346" s="57"/>
      <c r="AY346" s="57"/>
    </row>
    <row r="347" spans="11:51" s="26" customFormat="1" x14ac:dyDescent="0.15">
      <c r="K347" s="33"/>
      <c r="L347" s="33"/>
      <c r="M347" s="33"/>
      <c r="AU347" s="57"/>
      <c r="AV347" s="57"/>
      <c r="AW347" s="57"/>
      <c r="AX347" s="57"/>
      <c r="AY347" s="57"/>
    </row>
    <row r="348" spans="11:51" s="26" customFormat="1" x14ac:dyDescent="0.15">
      <c r="K348" s="33"/>
      <c r="L348" s="33"/>
      <c r="M348" s="33"/>
      <c r="AU348" s="57"/>
      <c r="AV348" s="57"/>
      <c r="AW348" s="57"/>
      <c r="AX348" s="57"/>
      <c r="AY348" s="57"/>
    </row>
    <row r="349" spans="11:51" s="26" customFormat="1" x14ac:dyDescent="0.15">
      <c r="K349" s="33"/>
      <c r="L349" s="33"/>
      <c r="M349" s="33"/>
      <c r="AU349" s="57"/>
      <c r="AV349" s="57"/>
      <c r="AW349" s="57"/>
      <c r="AX349" s="57"/>
      <c r="AY349" s="57"/>
    </row>
    <row r="350" spans="11:51" s="26" customFormat="1" x14ac:dyDescent="0.15">
      <c r="K350" s="33"/>
      <c r="L350" s="33"/>
      <c r="M350" s="33"/>
      <c r="AU350" s="57"/>
      <c r="AV350" s="57"/>
      <c r="AW350" s="57"/>
      <c r="AX350" s="57"/>
      <c r="AY350" s="57"/>
    </row>
    <row r="351" spans="11:51" s="26" customFormat="1" x14ac:dyDescent="0.15">
      <c r="K351" s="33"/>
      <c r="L351" s="33"/>
      <c r="M351" s="33"/>
      <c r="AU351" s="57"/>
      <c r="AV351" s="57"/>
      <c r="AW351" s="57"/>
      <c r="AX351" s="57"/>
      <c r="AY351" s="57"/>
    </row>
    <row r="352" spans="11:51" s="26" customFormat="1" x14ac:dyDescent="0.15">
      <c r="K352" s="33"/>
      <c r="L352" s="33"/>
      <c r="M352" s="33"/>
      <c r="AU352" s="57"/>
      <c r="AV352" s="57"/>
      <c r="AW352" s="57"/>
      <c r="AX352" s="57"/>
      <c r="AY352" s="57"/>
    </row>
    <row r="353" spans="11:51" s="26" customFormat="1" x14ac:dyDescent="0.15">
      <c r="K353" s="33"/>
      <c r="L353" s="33"/>
      <c r="M353" s="33"/>
      <c r="AU353" s="57"/>
      <c r="AV353" s="57"/>
      <c r="AW353" s="57"/>
      <c r="AX353" s="57"/>
      <c r="AY353" s="57"/>
    </row>
    <row r="354" spans="11:51" s="26" customFormat="1" x14ac:dyDescent="0.15">
      <c r="K354" s="33"/>
      <c r="L354" s="33"/>
      <c r="M354" s="33"/>
      <c r="AU354" s="57"/>
      <c r="AV354" s="57"/>
      <c r="AW354" s="57"/>
      <c r="AX354" s="57"/>
      <c r="AY354" s="57"/>
    </row>
    <row r="355" spans="11:51" s="26" customFormat="1" x14ac:dyDescent="0.15">
      <c r="K355" s="33"/>
      <c r="L355" s="33"/>
      <c r="M355" s="33"/>
      <c r="AU355" s="57"/>
      <c r="AV355" s="57"/>
      <c r="AW355" s="57"/>
      <c r="AX355" s="57"/>
      <c r="AY355" s="57"/>
    </row>
    <row r="356" spans="11:51" s="26" customFormat="1" x14ac:dyDescent="0.15">
      <c r="K356" s="33"/>
      <c r="L356" s="33"/>
      <c r="M356" s="33"/>
      <c r="AU356" s="57"/>
      <c r="AV356" s="57"/>
      <c r="AW356" s="57"/>
      <c r="AX356" s="57"/>
      <c r="AY356" s="57"/>
    </row>
    <row r="357" spans="11:51" s="26" customFormat="1" x14ac:dyDescent="0.15">
      <c r="K357" s="33"/>
      <c r="L357" s="33"/>
      <c r="M357" s="33"/>
      <c r="AU357" s="57"/>
      <c r="AV357" s="57"/>
      <c r="AW357" s="57"/>
      <c r="AX357" s="57"/>
      <c r="AY357" s="57"/>
    </row>
    <row r="358" spans="11:51" s="26" customFormat="1" x14ac:dyDescent="0.15">
      <c r="K358" s="33"/>
      <c r="L358" s="33"/>
      <c r="M358" s="33"/>
      <c r="AU358" s="57"/>
      <c r="AV358" s="57"/>
      <c r="AW358" s="57"/>
      <c r="AX358" s="57"/>
      <c r="AY358" s="57"/>
    </row>
    <row r="359" spans="11:51" s="26" customFormat="1" x14ac:dyDescent="0.15">
      <c r="K359" s="33"/>
      <c r="L359" s="33"/>
      <c r="M359" s="33"/>
      <c r="AU359" s="57"/>
      <c r="AV359" s="57"/>
      <c r="AW359" s="57"/>
      <c r="AX359" s="57"/>
      <c r="AY359" s="57"/>
    </row>
    <row r="360" spans="11:51" s="26" customFormat="1" x14ac:dyDescent="0.15">
      <c r="K360" s="33"/>
      <c r="L360" s="33"/>
      <c r="M360" s="33"/>
      <c r="AU360" s="57"/>
      <c r="AV360" s="57"/>
      <c r="AW360" s="57"/>
      <c r="AX360" s="57"/>
      <c r="AY360" s="57"/>
    </row>
    <row r="361" spans="11:51" s="26" customFormat="1" x14ac:dyDescent="0.15">
      <c r="K361" s="33"/>
      <c r="L361" s="33"/>
      <c r="M361" s="33"/>
      <c r="AU361" s="57"/>
      <c r="AV361" s="57"/>
      <c r="AW361" s="57"/>
      <c r="AX361" s="57"/>
      <c r="AY361" s="57"/>
    </row>
    <row r="362" spans="11:51" s="26" customFormat="1" x14ac:dyDescent="0.15">
      <c r="K362" s="33"/>
      <c r="L362" s="33"/>
      <c r="M362" s="33"/>
      <c r="AU362" s="57"/>
      <c r="AV362" s="57"/>
      <c r="AW362" s="57"/>
      <c r="AX362" s="57"/>
      <c r="AY362" s="57"/>
    </row>
    <row r="363" spans="11:51" s="26" customFormat="1" x14ac:dyDescent="0.15">
      <c r="K363" s="33"/>
      <c r="L363" s="33"/>
      <c r="M363" s="33"/>
      <c r="AU363" s="57"/>
      <c r="AV363" s="57"/>
      <c r="AW363" s="57"/>
      <c r="AX363" s="57"/>
      <c r="AY363" s="5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190"/>
  <sheetViews>
    <sheetView zoomScale="90" zoomScaleNormal="90" workbookViewId="0">
      <selection activeCell="O6" sqref="O6"/>
    </sheetView>
  </sheetViews>
  <sheetFormatPr baseColWidth="10" defaultColWidth="9.1640625" defaultRowHeight="16.5" customHeight="1" x14ac:dyDescent="0.15"/>
  <cols>
    <col min="1" max="1" width="5.1640625" style="99" customWidth="1"/>
    <col min="2" max="2" width="14.5" style="99" bestFit="1" customWidth="1"/>
    <col min="3" max="3" width="9.5" style="136" bestFit="1" customWidth="1"/>
    <col min="4" max="4" width="12.1640625" style="136" bestFit="1" customWidth="1"/>
    <col min="5" max="5" width="7.1640625" style="136" customWidth="1"/>
    <col min="6" max="6" width="15.6640625" style="136" customWidth="1"/>
    <col min="7" max="7" width="9.6640625" style="136" bestFit="1" customWidth="1"/>
    <col min="8" max="8" width="7.83203125" style="136" customWidth="1"/>
    <col min="9" max="9" width="10.1640625" style="136" customWidth="1"/>
    <col min="10" max="10" width="15.5" style="145" customWidth="1"/>
    <col min="11" max="11" width="13.33203125" style="146" customWidth="1"/>
    <col min="12" max="12" width="12" style="136" customWidth="1"/>
    <col min="13" max="14" width="15.5" style="136" customWidth="1"/>
    <col min="15" max="15" width="16.6640625" style="147" customWidth="1"/>
    <col min="16" max="16" width="17" style="98" customWidth="1"/>
    <col min="17" max="17" width="36.6640625" style="98" customWidth="1"/>
    <col min="18" max="16384" width="9.1640625" style="99"/>
  </cols>
  <sheetData>
    <row r="1" spans="1:17" ht="18.75" customHeight="1" x14ac:dyDescent="0.15">
      <c r="A1" s="86"/>
      <c r="B1" s="87" t="s">
        <v>363</v>
      </c>
      <c r="C1" s="88"/>
      <c r="D1" s="89">
        <f>MAX(D6:D174)</f>
        <v>112516</v>
      </c>
      <c r="E1" s="90"/>
      <c r="F1" s="91">
        <f>MAX(F6:F174)</f>
        <v>613345.54</v>
      </c>
      <c r="G1" s="90"/>
      <c r="H1" s="92">
        <f>MAX(H6:H174)</f>
        <v>40.747588261460415</v>
      </c>
      <c r="I1" s="90"/>
      <c r="J1" s="93"/>
      <c r="K1" s="94">
        <f>MAX(K6:K174)</f>
        <v>1.9376354032277696E-2</v>
      </c>
      <c r="L1" s="90"/>
      <c r="M1" s="95">
        <f>MAX(M6:M174)</f>
        <v>6.6230769230769235</v>
      </c>
      <c r="N1" s="96"/>
      <c r="O1" s="97" t="s">
        <v>364</v>
      </c>
      <c r="Q1" s="98" t="s">
        <v>365</v>
      </c>
    </row>
    <row r="2" spans="1:17" ht="16.5" customHeight="1" x14ac:dyDescent="0.15">
      <c r="A2" s="86"/>
      <c r="B2" s="87" t="s">
        <v>366</v>
      </c>
      <c r="C2" s="88"/>
      <c r="D2" s="89">
        <f>MIN(D6:D174)</f>
        <v>18365</v>
      </c>
      <c r="E2" s="90"/>
      <c r="F2" s="91">
        <f>MIN(F6:F174)</f>
        <v>8947.27</v>
      </c>
      <c r="G2" s="90"/>
      <c r="H2" s="92">
        <f>MIN(H6:H174)</f>
        <v>7.5057211386418485</v>
      </c>
      <c r="I2" s="90"/>
      <c r="J2" s="93"/>
      <c r="K2" s="94">
        <f>MIN(K6:K174)</f>
        <v>0</v>
      </c>
      <c r="L2" s="90"/>
      <c r="M2" s="95">
        <f>MIN(M6:M174)</f>
        <v>2.3153846153846156</v>
      </c>
      <c r="N2" s="96"/>
      <c r="O2" s="100">
        <f>PERCENTILE(O6:O174,0.75)</f>
        <v>269.76093819221865</v>
      </c>
      <c r="Q2" s="101" t="s">
        <v>367</v>
      </c>
    </row>
    <row r="3" spans="1:17" ht="16.5" customHeight="1" x14ac:dyDescent="0.15">
      <c r="A3" s="86"/>
      <c r="B3" s="87" t="s">
        <v>368</v>
      </c>
      <c r="C3" s="88"/>
      <c r="D3" s="89">
        <f>SUM(D1-D2)</f>
        <v>94151</v>
      </c>
      <c r="E3" s="90"/>
      <c r="F3" s="91">
        <f>SUM(F1-F2)</f>
        <v>604398.27</v>
      </c>
      <c r="G3" s="90"/>
      <c r="H3" s="102">
        <f>SUM(H1-H2)</f>
        <v>33.241867122818569</v>
      </c>
      <c r="I3" s="90"/>
      <c r="J3" s="93"/>
      <c r="K3" s="94">
        <f>SUM(K1-K2)</f>
        <v>1.9376354032277696E-2</v>
      </c>
      <c r="L3" s="90"/>
      <c r="M3" s="95">
        <f>SUM(M1-M2)</f>
        <v>4.3076923076923084</v>
      </c>
      <c r="N3" s="96"/>
      <c r="O3" s="103"/>
    </row>
    <row r="4" spans="1:17" ht="16.5" customHeight="1" x14ac:dyDescent="0.15">
      <c r="A4" s="86"/>
      <c r="B4" s="87"/>
      <c r="C4" s="88"/>
      <c r="D4" s="89"/>
      <c r="E4" s="90"/>
      <c r="F4" s="91"/>
      <c r="G4" s="90"/>
      <c r="H4" s="102"/>
      <c r="I4" s="90"/>
      <c r="J4" s="93"/>
      <c r="K4" s="94"/>
      <c r="L4" s="90"/>
      <c r="M4" s="95"/>
      <c r="N4" s="96"/>
      <c r="O4" s="103"/>
    </row>
    <row r="5" spans="1:17" ht="39" customHeight="1" x14ac:dyDescent="0.15">
      <c r="A5" s="104" t="s">
        <v>369</v>
      </c>
      <c r="B5" s="104" t="s">
        <v>1</v>
      </c>
      <c r="C5" s="104" t="s">
        <v>370</v>
      </c>
      <c r="D5" s="105" t="s">
        <v>371</v>
      </c>
      <c r="E5" s="104" t="s">
        <v>372</v>
      </c>
      <c r="F5" s="106" t="s">
        <v>373</v>
      </c>
      <c r="G5" s="104" t="s">
        <v>374</v>
      </c>
      <c r="H5" s="107" t="s">
        <v>375</v>
      </c>
      <c r="I5" s="104" t="s">
        <v>376</v>
      </c>
      <c r="J5" s="108" t="s">
        <v>377</v>
      </c>
      <c r="K5" s="109" t="s">
        <v>378</v>
      </c>
      <c r="L5" s="104" t="s">
        <v>379</v>
      </c>
      <c r="M5" s="107" t="s">
        <v>380</v>
      </c>
      <c r="N5" s="104" t="s">
        <v>381</v>
      </c>
      <c r="O5" s="110" t="s">
        <v>382</v>
      </c>
    </row>
    <row r="6" spans="1:17" ht="16.5" customHeight="1" x14ac:dyDescent="0.15">
      <c r="A6" s="111">
        <v>1</v>
      </c>
      <c r="B6" s="111" t="s">
        <v>81</v>
      </c>
      <c r="C6" s="112">
        <v>123243</v>
      </c>
      <c r="D6" s="112">
        <v>18365</v>
      </c>
      <c r="E6" s="113">
        <f t="shared" ref="E6:E37" si="0">SUM(100-(((D6-$D$2)/$D$3)*100))</f>
        <v>100</v>
      </c>
      <c r="F6" s="114">
        <v>9337.58</v>
      </c>
      <c r="G6" s="113">
        <f t="shared" ref="G6:G37" si="1">SUM(100-(((F6-$F$2)/$F$3)*100))</f>
        <v>99.935421721177335</v>
      </c>
      <c r="H6" s="114">
        <v>36.531173084509149</v>
      </c>
      <c r="I6" s="113">
        <f t="shared" ref="I6:I69" si="2">SUM((H6-$H$2)/$H$3)*100</f>
        <v>87.315949608447383</v>
      </c>
      <c r="J6" s="115">
        <v>2388</v>
      </c>
      <c r="K6" s="116">
        <f t="shared" ref="K6:K69" si="3">SUM(J6/C6)</f>
        <v>1.9376354032277696E-2</v>
      </c>
      <c r="L6" s="117">
        <f t="shared" ref="L6:L69" si="4">SUM((K6-$K$2)/$K$3)*100</f>
        <v>100</v>
      </c>
      <c r="M6" s="118">
        <v>6.6230769230769235</v>
      </c>
      <c r="N6" s="113">
        <f t="shared" ref="N6:N69" si="5">SUM((M6-$M$2)/$M$3)*100</f>
        <v>100</v>
      </c>
      <c r="O6" s="119">
        <f t="shared" ref="O6:O37" si="6">SUM(E6+G6+I6+L6+N6)</f>
        <v>487.2513713296247</v>
      </c>
    </row>
    <row r="7" spans="1:17" ht="15.75" customHeight="1" x14ac:dyDescent="0.15">
      <c r="A7" s="111">
        <v>2</v>
      </c>
      <c r="B7" s="111" t="s">
        <v>168</v>
      </c>
      <c r="C7" s="112">
        <v>108272</v>
      </c>
      <c r="D7" s="112">
        <v>20762</v>
      </c>
      <c r="E7" s="113">
        <f t="shared" si="0"/>
        <v>97.45408970696009</v>
      </c>
      <c r="F7" s="114">
        <v>9893.77</v>
      </c>
      <c r="G7" s="113">
        <f t="shared" si="1"/>
        <v>99.843397963399198</v>
      </c>
      <c r="H7" s="114">
        <v>40.747588261460415</v>
      </c>
      <c r="I7" s="113">
        <f t="shared" si="2"/>
        <v>100</v>
      </c>
      <c r="J7" s="115">
        <v>1608</v>
      </c>
      <c r="K7" s="116">
        <f t="shared" si="3"/>
        <v>1.4851485148514851E-2</v>
      </c>
      <c r="L7" s="117">
        <f t="shared" si="4"/>
        <v>76.647470023384244</v>
      </c>
      <c r="M7" s="118">
        <v>6.0769230769230766</v>
      </c>
      <c r="N7" s="113">
        <f t="shared" si="5"/>
        <v>87.321428571428555</v>
      </c>
      <c r="O7" s="119">
        <f t="shared" si="6"/>
        <v>461.26638626517206</v>
      </c>
    </row>
    <row r="8" spans="1:17" ht="15.75" customHeight="1" x14ac:dyDescent="0.15">
      <c r="A8" s="111">
        <v>3</v>
      </c>
      <c r="B8" s="111" t="s">
        <v>106</v>
      </c>
      <c r="C8" s="112">
        <v>72558</v>
      </c>
      <c r="D8" s="112">
        <v>22087</v>
      </c>
      <c r="E8" s="113">
        <f t="shared" si="0"/>
        <v>96.046775923782008</v>
      </c>
      <c r="F8" s="114">
        <v>9900.42</v>
      </c>
      <c r="G8" s="113">
        <f t="shared" si="1"/>
        <v>99.842297695524508</v>
      </c>
      <c r="H8" s="114">
        <v>33.500622343004721</v>
      </c>
      <c r="I8" s="113">
        <f t="shared" si="2"/>
        <v>78.199281371048244</v>
      </c>
      <c r="J8" s="115">
        <v>1268.5</v>
      </c>
      <c r="K8" s="116">
        <f t="shared" si="3"/>
        <v>1.7482565671600652E-2</v>
      </c>
      <c r="L8" s="117">
        <f t="shared" si="4"/>
        <v>90.226291501887729</v>
      </c>
      <c r="M8" s="118">
        <v>5.292307692307693</v>
      </c>
      <c r="N8" s="113">
        <f t="shared" si="5"/>
        <v>69.107142857142861</v>
      </c>
      <c r="O8" s="119">
        <f t="shared" si="6"/>
        <v>433.42178934938534</v>
      </c>
      <c r="P8" s="120"/>
    </row>
    <row r="9" spans="1:17" ht="16.5" customHeight="1" x14ac:dyDescent="0.15">
      <c r="A9" s="111">
        <v>4</v>
      </c>
      <c r="B9" s="111" t="s">
        <v>29</v>
      </c>
      <c r="C9" s="112">
        <v>145936</v>
      </c>
      <c r="D9" s="112">
        <v>21816</v>
      </c>
      <c r="E9" s="113">
        <f t="shared" si="0"/>
        <v>96.334611422077302</v>
      </c>
      <c r="F9" s="114">
        <v>11526.66</v>
      </c>
      <c r="G9" s="113">
        <f t="shared" si="1"/>
        <v>99.573230082210529</v>
      </c>
      <c r="H9" s="114">
        <v>35.82413335212258</v>
      </c>
      <c r="I9" s="113">
        <f t="shared" si="2"/>
        <v>85.188994074408726</v>
      </c>
      <c r="J9" s="115">
        <v>1191</v>
      </c>
      <c r="K9" s="116">
        <f t="shared" si="3"/>
        <v>8.1611117202061174E-3</v>
      </c>
      <c r="L9" s="117">
        <f t="shared" si="4"/>
        <v>42.118923439420541</v>
      </c>
      <c r="M9" s="118">
        <v>5.6307692307692303</v>
      </c>
      <c r="N9" s="113">
        <f t="shared" si="5"/>
        <v>76.96428571428568</v>
      </c>
      <c r="O9" s="119">
        <f t="shared" si="6"/>
        <v>400.18004473240273</v>
      </c>
    </row>
    <row r="10" spans="1:17" ht="16.5" customHeight="1" x14ac:dyDescent="0.15">
      <c r="A10" s="111">
        <v>5</v>
      </c>
      <c r="B10" s="111" t="s">
        <v>110</v>
      </c>
      <c r="C10" s="112">
        <v>129934</v>
      </c>
      <c r="D10" s="112">
        <v>23976</v>
      </c>
      <c r="E10" s="113">
        <f t="shared" si="0"/>
        <v>94.040424424594534</v>
      </c>
      <c r="F10" s="114">
        <v>16807.43</v>
      </c>
      <c r="G10" s="113">
        <f t="shared" si="1"/>
        <v>98.699506535649078</v>
      </c>
      <c r="H10" s="114">
        <v>24.5393846722402</v>
      </c>
      <c r="I10" s="113">
        <f t="shared" si="2"/>
        <v>51.241596841309047</v>
      </c>
      <c r="J10" s="115">
        <v>2084.5</v>
      </c>
      <c r="K10" s="116">
        <f t="shared" si="3"/>
        <v>1.6042760170548124E-2</v>
      </c>
      <c r="L10" s="117">
        <f t="shared" si="4"/>
        <v>82.795556603804954</v>
      </c>
      <c r="M10" s="118">
        <v>4.6769230769230763</v>
      </c>
      <c r="N10" s="113">
        <f t="shared" si="5"/>
        <v>54.821428571428541</v>
      </c>
      <c r="O10" s="119">
        <f t="shared" si="6"/>
        <v>381.5985129767862</v>
      </c>
    </row>
    <row r="11" spans="1:17" ht="16.5" customHeight="1" x14ac:dyDescent="0.15">
      <c r="A11" s="111">
        <v>6</v>
      </c>
      <c r="B11" s="111" t="s">
        <v>180</v>
      </c>
      <c r="C11" s="112">
        <v>24727</v>
      </c>
      <c r="D11" s="112">
        <v>18748</v>
      </c>
      <c r="E11" s="113">
        <f t="shared" si="0"/>
        <v>99.59320665739078</v>
      </c>
      <c r="F11" s="114">
        <v>8947.27</v>
      </c>
      <c r="G11" s="113">
        <f t="shared" si="1"/>
        <v>100</v>
      </c>
      <c r="H11" s="114">
        <v>27.106429380554157</v>
      </c>
      <c r="I11" s="113">
        <f t="shared" si="2"/>
        <v>58.963920917840341</v>
      </c>
      <c r="J11" s="115">
        <v>268.5</v>
      </c>
      <c r="K11" s="116">
        <f t="shared" si="3"/>
        <v>1.085857564605492E-2</v>
      </c>
      <c r="L11" s="117">
        <f t="shared" si="4"/>
        <v>56.04034498939474</v>
      </c>
      <c r="M11" s="118">
        <v>5</v>
      </c>
      <c r="N11" s="113">
        <f t="shared" si="5"/>
        <v>62.321428571428562</v>
      </c>
      <c r="O11" s="119">
        <f t="shared" si="6"/>
        <v>376.91890113605439</v>
      </c>
      <c r="P11" s="120"/>
    </row>
    <row r="12" spans="1:17" ht="16.5" customHeight="1" x14ac:dyDescent="0.15">
      <c r="A12" s="111">
        <v>7</v>
      </c>
      <c r="B12" s="111" t="s">
        <v>112</v>
      </c>
      <c r="C12" s="112">
        <v>26984</v>
      </c>
      <c r="D12" s="112">
        <v>21638</v>
      </c>
      <c r="E12" s="113">
        <f t="shared" si="0"/>
        <v>96.523669424647636</v>
      </c>
      <c r="F12" s="114">
        <v>13187.46</v>
      </c>
      <c r="G12" s="113">
        <f t="shared" si="1"/>
        <v>99.298444385024467</v>
      </c>
      <c r="H12" s="114">
        <v>28.269177989541774</v>
      </c>
      <c r="I12" s="113">
        <f t="shared" si="2"/>
        <v>62.461764780495862</v>
      </c>
      <c r="J12" s="115">
        <v>282.5</v>
      </c>
      <c r="K12" s="116">
        <f t="shared" si="3"/>
        <v>1.0469166913726654E-2</v>
      </c>
      <c r="L12" s="117">
        <f t="shared" si="4"/>
        <v>54.030633917437768</v>
      </c>
      <c r="M12" s="118">
        <v>5.0307692307692315</v>
      </c>
      <c r="N12" s="113">
        <f t="shared" si="5"/>
        <v>63.035714285714285</v>
      </c>
      <c r="O12" s="119">
        <f t="shared" si="6"/>
        <v>375.35022679332002</v>
      </c>
    </row>
    <row r="13" spans="1:17" ht="16.5" customHeight="1" x14ac:dyDescent="0.15">
      <c r="A13" s="111">
        <v>8</v>
      </c>
      <c r="B13" s="111" t="s">
        <v>60</v>
      </c>
      <c r="C13" s="112">
        <v>50237</v>
      </c>
      <c r="D13" s="112">
        <v>25303</v>
      </c>
      <c r="E13" s="113">
        <f t="shared" si="0"/>
        <v>92.630986394196555</v>
      </c>
      <c r="F13" s="114">
        <v>17475.97</v>
      </c>
      <c r="G13" s="113">
        <f t="shared" si="1"/>
        <v>98.588894041672219</v>
      </c>
      <c r="H13" s="114">
        <v>31.497627950388768</v>
      </c>
      <c r="I13" s="113">
        <f t="shared" si="2"/>
        <v>72.173764256695122</v>
      </c>
      <c r="J13" s="115">
        <v>402.5</v>
      </c>
      <c r="K13" s="116">
        <f t="shared" si="3"/>
        <v>8.0120230109282011E-3</v>
      </c>
      <c r="L13" s="117">
        <f t="shared" si="4"/>
        <v>41.349487099490126</v>
      </c>
      <c r="M13" s="118">
        <v>4.7769230769230777</v>
      </c>
      <c r="N13" s="113">
        <f t="shared" si="5"/>
        <v>57.142857142857153</v>
      </c>
      <c r="O13" s="119">
        <f t="shared" si="6"/>
        <v>361.88598893491121</v>
      </c>
    </row>
    <row r="14" spans="1:17" ht="16.5" customHeight="1" x14ac:dyDescent="0.15">
      <c r="A14" s="111">
        <v>9</v>
      </c>
      <c r="B14" s="111" t="s">
        <v>11</v>
      </c>
      <c r="C14" s="112">
        <v>18732</v>
      </c>
      <c r="D14" s="112">
        <v>23937</v>
      </c>
      <c r="E14" s="113">
        <f t="shared" si="0"/>
        <v>94.08184724538242</v>
      </c>
      <c r="F14" s="114">
        <v>15636.28</v>
      </c>
      <c r="G14" s="113">
        <f t="shared" si="1"/>
        <v>98.893277771956562</v>
      </c>
      <c r="H14" s="114">
        <v>24.456986743293626</v>
      </c>
      <c r="I14" s="113">
        <f t="shared" si="2"/>
        <v>50.993722891743765</v>
      </c>
      <c r="J14" s="115">
        <v>106</v>
      </c>
      <c r="K14" s="116">
        <f t="shared" si="3"/>
        <v>5.658765748451847E-3</v>
      </c>
      <c r="L14" s="117">
        <f t="shared" si="4"/>
        <v>29.204491923636972</v>
      </c>
      <c r="M14" s="118">
        <v>5.430769230769231</v>
      </c>
      <c r="N14" s="113">
        <f t="shared" si="5"/>
        <v>72.321428571428555</v>
      </c>
      <c r="O14" s="119">
        <f t="shared" si="6"/>
        <v>345.49476840414832</v>
      </c>
    </row>
    <row r="15" spans="1:17" ht="16.5" customHeight="1" x14ac:dyDescent="0.15">
      <c r="A15" s="111">
        <v>10</v>
      </c>
      <c r="B15" s="111" t="s">
        <v>97</v>
      </c>
      <c r="C15" s="112">
        <v>59622</v>
      </c>
      <c r="D15" s="112">
        <v>30580</v>
      </c>
      <c r="E15" s="113">
        <f t="shared" si="0"/>
        <v>87.026160104512968</v>
      </c>
      <c r="F15" s="114">
        <v>20435.22</v>
      </c>
      <c r="G15" s="113">
        <f t="shared" si="1"/>
        <v>98.099274837434592</v>
      </c>
      <c r="H15" s="114">
        <v>27.509561408311946</v>
      </c>
      <c r="I15" s="113">
        <f t="shared" si="2"/>
        <v>60.176644698572446</v>
      </c>
      <c r="J15" s="115">
        <v>569</v>
      </c>
      <c r="K15" s="116">
        <f t="shared" si="3"/>
        <v>9.5434571131461539E-3</v>
      </c>
      <c r="L15" s="117">
        <f t="shared" si="4"/>
        <v>49.25311076195441</v>
      </c>
      <c r="M15" s="118">
        <v>4.476923076923077</v>
      </c>
      <c r="N15" s="113">
        <f t="shared" si="5"/>
        <v>50.178571428571416</v>
      </c>
      <c r="O15" s="119">
        <f t="shared" si="6"/>
        <v>344.73376183104585</v>
      </c>
    </row>
    <row r="16" spans="1:17" ht="16.5" customHeight="1" x14ac:dyDescent="0.15">
      <c r="A16" s="111">
        <v>11</v>
      </c>
      <c r="B16" s="111" t="s">
        <v>121</v>
      </c>
      <c r="C16" s="112">
        <v>39556</v>
      </c>
      <c r="D16" s="112">
        <v>27825</v>
      </c>
      <c r="E16" s="113">
        <f t="shared" si="0"/>
        <v>89.952310649913443</v>
      </c>
      <c r="F16" s="114">
        <v>16923.759999999998</v>
      </c>
      <c r="G16" s="113">
        <f t="shared" si="1"/>
        <v>98.680259293263703</v>
      </c>
      <c r="H16" s="114">
        <v>27.4721040183579</v>
      </c>
      <c r="I16" s="113">
        <f t="shared" si="2"/>
        <v>60.063963332584024</v>
      </c>
      <c r="J16" s="115">
        <v>366.5</v>
      </c>
      <c r="K16" s="116">
        <f t="shared" si="3"/>
        <v>9.265345333198503E-3</v>
      </c>
      <c r="L16" s="117">
        <f t="shared" si="4"/>
        <v>47.817795431297448</v>
      </c>
      <c r="M16" s="118">
        <v>4.292307692307693</v>
      </c>
      <c r="N16" s="113">
        <f t="shared" si="5"/>
        <v>45.892857142857146</v>
      </c>
      <c r="O16" s="119">
        <f t="shared" si="6"/>
        <v>342.40718584991578</v>
      </c>
    </row>
    <row r="17" spans="1:15" ht="16.5" customHeight="1" x14ac:dyDescent="0.15">
      <c r="A17" s="111">
        <v>12</v>
      </c>
      <c r="B17" s="111" t="s">
        <v>54</v>
      </c>
      <c r="C17" s="112">
        <v>12631</v>
      </c>
      <c r="D17" s="112">
        <v>28846</v>
      </c>
      <c r="E17" s="113">
        <f t="shared" si="0"/>
        <v>88.867882444158852</v>
      </c>
      <c r="F17" s="114">
        <v>20845.2</v>
      </c>
      <c r="G17" s="113">
        <f t="shared" si="1"/>
        <v>98.031442082056259</v>
      </c>
      <c r="H17" s="114">
        <v>27.450013541086495</v>
      </c>
      <c r="I17" s="113">
        <f t="shared" si="2"/>
        <v>59.997509552506671</v>
      </c>
      <c r="J17" s="115">
        <v>67</v>
      </c>
      <c r="K17" s="116">
        <f t="shared" si="3"/>
        <v>5.3044097854485E-3</v>
      </c>
      <c r="L17" s="117">
        <f t="shared" si="4"/>
        <v>27.375685728141935</v>
      </c>
      <c r="M17" s="118">
        <v>4.8923076923076918</v>
      </c>
      <c r="N17" s="113">
        <f t="shared" si="5"/>
        <v>59.821428571428548</v>
      </c>
      <c r="O17" s="119">
        <f t="shared" si="6"/>
        <v>334.09394837829228</v>
      </c>
    </row>
    <row r="18" spans="1:15" ht="16.5" customHeight="1" x14ac:dyDescent="0.15">
      <c r="A18" s="111">
        <v>13</v>
      </c>
      <c r="B18" s="111" t="s">
        <v>105</v>
      </c>
      <c r="C18" s="112">
        <v>31392</v>
      </c>
      <c r="D18" s="112">
        <v>33551</v>
      </c>
      <c r="E18" s="113">
        <f t="shared" si="0"/>
        <v>83.870590859364214</v>
      </c>
      <c r="F18" s="114">
        <v>21938.84</v>
      </c>
      <c r="G18" s="113">
        <f t="shared" si="1"/>
        <v>97.850495171007026</v>
      </c>
      <c r="H18" s="114">
        <v>32.45334270593046</v>
      </c>
      <c r="I18" s="113">
        <f t="shared" si="2"/>
        <v>75.048797575403185</v>
      </c>
      <c r="J18" s="115">
        <v>125.5</v>
      </c>
      <c r="K18" s="116">
        <f t="shared" si="3"/>
        <v>3.9978338430173297E-3</v>
      </c>
      <c r="L18" s="117">
        <f t="shared" si="4"/>
        <v>20.632539209170215</v>
      </c>
      <c r="M18" s="118">
        <v>4.3076923076923075</v>
      </c>
      <c r="N18" s="113">
        <f t="shared" si="5"/>
        <v>46.249999999999986</v>
      </c>
      <c r="O18" s="119">
        <f t="shared" si="6"/>
        <v>323.6524228149446</v>
      </c>
    </row>
    <row r="19" spans="1:15" ht="16.5" customHeight="1" x14ac:dyDescent="0.15">
      <c r="A19" s="111">
        <v>14</v>
      </c>
      <c r="B19" s="111" t="s">
        <v>173</v>
      </c>
      <c r="C19" s="112">
        <v>54516</v>
      </c>
      <c r="D19" s="112">
        <v>26197</v>
      </c>
      <c r="E19" s="113">
        <f t="shared" si="0"/>
        <v>91.681447886905076</v>
      </c>
      <c r="F19" s="114">
        <v>16064.52</v>
      </c>
      <c r="G19" s="113">
        <f t="shared" si="1"/>
        <v>98.82242382990276</v>
      </c>
      <c r="H19" s="114">
        <v>25.042104753958306</v>
      </c>
      <c r="I19" s="113">
        <f t="shared" si="2"/>
        <v>52.753906844416598</v>
      </c>
      <c r="J19" s="115">
        <v>319.5</v>
      </c>
      <c r="K19" s="116">
        <f t="shared" si="3"/>
        <v>5.8606647589698434E-3</v>
      </c>
      <c r="L19" s="117">
        <f t="shared" si="4"/>
        <v>30.246478512969865</v>
      </c>
      <c r="M19" s="118">
        <v>4.4384615384615387</v>
      </c>
      <c r="N19" s="113">
        <f t="shared" si="5"/>
        <v>49.285714285714278</v>
      </c>
      <c r="O19" s="119">
        <f t="shared" si="6"/>
        <v>322.78997135990858</v>
      </c>
    </row>
    <row r="20" spans="1:15" ht="16.5" customHeight="1" x14ac:dyDescent="0.15">
      <c r="A20" s="111">
        <v>15</v>
      </c>
      <c r="B20" s="111" t="s">
        <v>160</v>
      </c>
      <c r="C20" s="112">
        <v>34646</v>
      </c>
      <c r="D20" s="112">
        <v>29455</v>
      </c>
      <c r="E20" s="113">
        <f t="shared" si="0"/>
        <v>88.221049165701899</v>
      </c>
      <c r="F20" s="114">
        <v>21148.5</v>
      </c>
      <c r="G20" s="113">
        <f t="shared" si="1"/>
        <v>97.981259939741392</v>
      </c>
      <c r="H20" s="114">
        <v>31.349897994101191</v>
      </c>
      <c r="I20" s="113">
        <f t="shared" si="2"/>
        <v>71.729354934734488</v>
      </c>
      <c r="J20" s="115">
        <v>112.5</v>
      </c>
      <c r="K20" s="116">
        <f t="shared" si="3"/>
        <v>3.247128095595451E-3</v>
      </c>
      <c r="L20" s="117">
        <f t="shared" si="4"/>
        <v>16.758199660195565</v>
      </c>
      <c r="M20" s="118">
        <v>4.3769230769230765</v>
      </c>
      <c r="N20" s="113">
        <f t="shared" si="5"/>
        <v>47.857142857142833</v>
      </c>
      <c r="O20" s="119">
        <f t="shared" si="6"/>
        <v>322.54700655751617</v>
      </c>
    </row>
    <row r="21" spans="1:15" ht="16.5" customHeight="1" x14ac:dyDescent="0.15">
      <c r="A21" s="111">
        <v>16</v>
      </c>
      <c r="B21" s="111" t="s">
        <v>32</v>
      </c>
      <c r="C21" s="112">
        <v>60147</v>
      </c>
      <c r="D21" s="112">
        <v>32374</v>
      </c>
      <c r="E21" s="113">
        <f t="shared" si="0"/>
        <v>85.120710348270336</v>
      </c>
      <c r="F21" s="114">
        <v>26628.1</v>
      </c>
      <c r="G21" s="113">
        <f t="shared" si="1"/>
        <v>97.074639210995755</v>
      </c>
      <c r="H21" s="114">
        <v>25.282544841025821</v>
      </c>
      <c r="I21" s="113">
        <f t="shared" si="2"/>
        <v>53.477211844641658</v>
      </c>
      <c r="J21" s="115">
        <v>370</v>
      </c>
      <c r="K21" s="116">
        <f t="shared" si="3"/>
        <v>6.151595258283871E-3</v>
      </c>
      <c r="L21" s="117">
        <f t="shared" si="4"/>
        <v>31.747950352457249</v>
      </c>
      <c r="M21" s="118">
        <v>4.2846153846153845</v>
      </c>
      <c r="N21" s="113">
        <f t="shared" si="5"/>
        <v>45.714285714285701</v>
      </c>
      <c r="O21" s="119">
        <f t="shared" si="6"/>
        <v>313.13479747065071</v>
      </c>
    </row>
    <row r="22" spans="1:15" ht="16.5" customHeight="1" x14ac:dyDescent="0.15">
      <c r="A22" s="111">
        <v>17</v>
      </c>
      <c r="B22" s="111" t="s">
        <v>94</v>
      </c>
      <c r="C22" s="112">
        <v>57873</v>
      </c>
      <c r="D22" s="112">
        <v>32919</v>
      </c>
      <c r="E22" s="113">
        <f t="shared" si="0"/>
        <v>84.54185298084991</v>
      </c>
      <c r="F22" s="114">
        <v>28055.56</v>
      </c>
      <c r="G22" s="113">
        <f t="shared" si="1"/>
        <v>96.838460507175171</v>
      </c>
      <c r="H22" s="114">
        <v>25.825768140911858</v>
      </c>
      <c r="I22" s="113">
        <f t="shared" si="2"/>
        <v>55.111365840501733</v>
      </c>
      <c r="J22" s="115">
        <v>380.5</v>
      </c>
      <c r="K22" s="116">
        <f t="shared" si="3"/>
        <v>6.5747412437578839E-3</v>
      </c>
      <c r="L22" s="117">
        <f t="shared" si="4"/>
        <v>33.931777014424327</v>
      </c>
      <c r="M22" s="118">
        <v>3.8153846153846152</v>
      </c>
      <c r="N22" s="113">
        <f t="shared" si="5"/>
        <v>34.821428571428555</v>
      </c>
      <c r="O22" s="119">
        <f t="shared" si="6"/>
        <v>305.24488491437967</v>
      </c>
    </row>
    <row r="23" spans="1:15" ht="16.5" customHeight="1" x14ac:dyDescent="0.15">
      <c r="A23" s="111">
        <v>18</v>
      </c>
      <c r="B23" s="111" t="s">
        <v>128</v>
      </c>
      <c r="C23" s="112">
        <v>11749</v>
      </c>
      <c r="D23" s="112">
        <v>32522</v>
      </c>
      <c r="E23" s="113">
        <f t="shared" si="0"/>
        <v>84.963516053998362</v>
      </c>
      <c r="F23" s="114">
        <v>25697.93</v>
      </c>
      <c r="G23" s="113">
        <f t="shared" si="1"/>
        <v>97.228539386785471</v>
      </c>
      <c r="H23" s="114">
        <v>26.596082972757895</v>
      </c>
      <c r="I23" s="113">
        <f t="shared" si="2"/>
        <v>57.428668984154761</v>
      </c>
      <c r="J23" s="115">
        <v>37</v>
      </c>
      <c r="K23" s="116">
        <f t="shared" si="3"/>
        <v>3.1492041875904333E-3</v>
      </c>
      <c r="L23" s="117">
        <f t="shared" si="4"/>
        <v>16.252821260100827</v>
      </c>
      <c r="M23" s="118">
        <v>4.3461538461538458</v>
      </c>
      <c r="N23" s="113">
        <f t="shared" si="5"/>
        <v>47.142857142857125</v>
      </c>
      <c r="O23" s="119">
        <f t="shared" si="6"/>
        <v>303.01640282789657</v>
      </c>
    </row>
    <row r="24" spans="1:15" ht="16.5" customHeight="1" x14ac:dyDescent="0.15">
      <c r="A24" s="111">
        <v>19</v>
      </c>
      <c r="B24" s="111" t="s">
        <v>126</v>
      </c>
      <c r="C24" s="112">
        <v>15067</v>
      </c>
      <c r="D24" s="112">
        <v>28422</v>
      </c>
      <c r="E24" s="113">
        <f t="shared" si="0"/>
        <v>89.31822285477584</v>
      </c>
      <c r="F24" s="114">
        <v>22467.24</v>
      </c>
      <c r="G24" s="113">
        <f t="shared" si="1"/>
        <v>97.763069374768392</v>
      </c>
      <c r="H24" s="114">
        <v>20.452544397688239</v>
      </c>
      <c r="I24" s="113">
        <f t="shared" si="2"/>
        <v>38.947340747172305</v>
      </c>
      <c r="J24" s="115">
        <v>78.5</v>
      </c>
      <c r="K24" s="116">
        <f t="shared" si="3"/>
        <v>5.2100617242981347E-3</v>
      </c>
      <c r="L24" s="117">
        <f t="shared" si="4"/>
        <v>26.888762022096941</v>
      </c>
      <c r="M24" s="118">
        <v>4.4615384615384608</v>
      </c>
      <c r="N24" s="113">
        <f t="shared" si="5"/>
        <v>49.821428571428541</v>
      </c>
      <c r="O24" s="119">
        <f t="shared" si="6"/>
        <v>302.73882357024206</v>
      </c>
    </row>
    <row r="25" spans="1:15" ht="16.5" customHeight="1" x14ac:dyDescent="0.15">
      <c r="A25" s="111">
        <v>20</v>
      </c>
      <c r="B25" s="111" t="s">
        <v>150</v>
      </c>
      <c r="C25" s="112">
        <v>2921</v>
      </c>
      <c r="D25" s="112">
        <v>31157</v>
      </c>
      <c r="E25" s="113">
        <f t="shared" si="0"/>
        <v>86.413314781574286</v>
      </c>
      <c r="F25" s="114">
        <v>23589.15</v>
      </c>
      <c r="G25" s="113">
        <f t="shared" si="1"/>
        <v>97.577445084348113</v>
      </c>
      <c r="H25" s="114">
        <v>21.613151226270094</v>
      </c>
      <c r="I25" s="113">
        <f t="shared" si="2"/>
        <v>42.438741589049705</v>
      </c>
      <c r="J25" s="115">
        <v>19.5</v>
      </c>
      <c r="K25" s="116">
        <f t="shared" si="3"/>
        <v>6.6757959602875725E-3</v>
      </c>
      <c r="L25" s="117">
        <f t="shared" si="4"/>
        <v>34.453313297057001</v>
      </c>
      <c r="M25" s="118">
        <v>4.023076923076923</v>
      </c>
      <c r="N25" s="113">
        <f t="shared" si="5"/>
        <v>39.642857142857132</v>
      </c>
      <c r="O25" s="119">
        <f t="shared" si="6"/>
        <v>300.52567189488622</v>
      </c>
    </row>
    <row r="26" spans="1:15" ht="16.5" customHeight="1" x14ac:dyDescent="0.15">
      <c r="A26" s="111">
        <v>21</v>
      </c>
      <c r="B26" s="111" t="s">
        <v>153</v>
      </c>
      <c r="C26" s="112">
        <v>3741</v>
      </c>
      <c r="D26" s="112">
        <v>26903</v>
      </c>
      <c r="E26" s="113">
        <f t="shared" si="0"/>
        <v>90.931588618283399</v>
      </c>
      <c r="F26" s="114">
        <v>21627.46</v>
      </c>
      <c r="G26" s="113">
        <f t="shared" si="1"/>
        <v>97.902014180153103</v>
      </c>
      <c r="H26" s="114">
        <v>21.251910851435703</v>
      </c>
      <c r="I26" s="113">
        <f t="shared" si="2"/>
        <v>41.352038566323216</v>
      </c>
      <c r="J26" s="115">
        <v>8</v>
      </c>
      <c r="K26" s="116">
        <f t="shared" si="3"/>
        <v>2.1384656508954825E-3</v>
      </c>
      <c r="L26" s="117">
        <f t="shared" si="4"/>
        <v>11.036470779451923</v>
      </c>
      <c r="M26" s="118">
        <v>4.8538461538461544</v>
      </c>
      <c r="N26" s="113">
        <f t="shared" si="5"/>
        <v>58.928571428571431</v>
      </c>
      <c r="O26" s="119">
        <f t="shared" si="6"/>
        <v>300.15068357278307</v>
      </c>
    </row>
    <row r="27" spans="1:15" ht="16.5" customHeight="1" x14ac:dyDescent="0.15">
      <c r="A27" s="111">
        <v>22</v>
      </c>
      <c r="B27" s="111" t="s">
        <v>79</v>
      </c>
      <c r="C27" s="112">
        <v>61125</v>
      </c>
      <c r="D27" s="112">
        <v>35963</v>
      </c>
      <c r="E27" s="113">
        <f t="shared" si="0"/>
        <v>81.308748712175117</v>
      </c>
      <c r="F27" s="114">
        <v>28874.18</v>
      </c>
      <c r="G27" s="113">
        <f t="shared" si="1"/>
        <v>96.703016704531606</v>
      </c>
      <c r="H27" s="114">
        <v>31.636241290391261</v>
      </c>
      <c r="I27" s="113">
        <f t="shared" si="2"/>
        <v>72.590748475693303</v>
      </c>
      <c r="J27" s="115">
        <v>249</v>
      </c>
      <c r="K27" s="116">
        <f t="shared" si="3"/>
        <v>4.0736196319018404E-3</v>
      </c>
      <c r="L27" s="117">
        <f t="shared" si="4"/>
        <v>21.023664333939635</v>
      </c>
      <c r="M27" s="118">
        <v>3.5384615384615392</v>
      </c>
      <c r="N27" s="113">
        <f t="shared" si="5"/>
        <v>28.392857142857153</v>
      </c>
      <c r="O27" s="119">
        <f t="shared" si="6"/>
        <v>300.01903536919684</v>
      </c>
    </row>
    <row r="28" spans="1:15" ht="16.5" customHeight="1" x14ac:dyDescent="0.15">
      <c r="A28" s="111">
        <v>23</v>
      </c>
      <c r="B28" s="111" t="s">
        <v>163</v>
      </c>
      <c r="C28" s="112">
        <v>29148</v>
      </c>
      <c r="D28" s="112">
        <v>35137</v>
      </c>
      <c r="E28" s="113">
        <f t="shared" si="0"/>
        <v>82.18606281399029</v>
      </c>
      <c r="F28" s="114">
        <v>26943.55</v>
      </c>
      <c r="G28" s="113">
        <f t="shared" si="1"/>
        <v>97.022446804819609</v>
      </c>
      <c r="H28" s="114">
        <v>26.951055923525438</v>
      </c>
      <c r="I28" s="113">
        <f t="shared" si="2"/>
        <v>58.496517999542576</v>
      </c>
      <c r="J28" s="115">
        <v>162</v>
      </c>
      <c r="K28" s="116">
        <f t="shared" si="3"/>
        <v>5.5578427336352406E-3</v>
      </c>
      <c r="L28" s="117">
        <f t="shared" si="4"/>
        <v>28.683635344280063</v>
      </c>
      <c r="M28" s="118">
        <v>3.684615384615384</v>
      </c>
      <c r="N28" s="113">
        <f t="shared" si="5"/>
        <v>31.785714285714263</v>
      </c>
      <c r="O28" s="119">
        <f t="shared" si="6"/>
        <v>298.17437724834679</v>
      </c>
    </row>
    <row r="29" spans="1:15" ht="16.5" customHeight="1" x14ac:dyDescent="0.15">
      <c r="A29" s="111">
        <v>24</v>
      </c>
      <c r="B29" s="111" t="s">
        <v>86</v>
      </c>
      <c r="C29" s="112">
        <v>17069</v>
      </c>
      <c r="D29" s="112">
        <v>28911</v>
      </c>
      <c r="E29" s="113">
        <f t="shared" si="0"/>
        <v>88.798844409512384</v>
      </c>
      <c r="F29" s="114">
        <v>26678.799999999999</v>
      </c>
      <c r="G29" s="113">
        <f t="shared" si="1"/>
        <v>97.066250702537587</v>
      </c>
      <c r="H29" s="114">
        <v>19.049772580698487</v>
      </c>
      <c r="I29" s="113">
        <f t="shared" si="2"/>
        <v>34.72744596266174</v>
      </c>
      <c r="J29" s="115">
        <v>87</v>
      </c>
      <c r="K29" s="116">
        <f t="shared" si="3"/>
        <v>5.0969594000820203E-3</v>
      </c>
      <c r="L29" s="117">
        <f t="shared" si="4"/>
        <v>26.305048883765007</v>
      </c>
      <c r="M29" s="118">
        <v>4.3230769230769228</v>
      </c>
      <c r="N29" s="113">
        <f t="shared" si="5"/>
        <v>46.60714285714284</v>
      </c>
      <c r="O29" s="119">
        <f t="shared" si="6"/>
        <v>293.50473281561955</v>
      </c>
    </row>
    <row r="30" spans="1:15" ht="16.5" customHeight="1" x14ac:dyDescent="0.15">
      <c r="A30" s="111">
        <v>25</v>
      </c>
      <c r="B30" s="111" t="s">
        <v>155</v>
      </c>
      <c r="C30" s="112">
        <v>52148</v>
      </c>
      <c r="D30" s="112">
        <v>35175</v>
      </c>
      <c r="E30" s="113">
        <f t="shared" si="0"/>
        <v>82.145702116812359</v>
      </c>
      <c r="F30" s="114">
        <v>39967.96</v>
      </c>
      <c r="G30" s="113">
        <f t="shared" si="1"/>
        <v>94.867508472517628</v>
      </c>
      <c r="H30" s="114">
        <v>25.912061341265918</v>
      </c>
      <c r="I30" s="113">
        <f t="shared" si="2"/>
        <v>55.370957758233772</v>
      </c>
      <c r="J30" s="115">
        <v>123</v>
      </c>
      <c r="K30" s="116">
        <f t="shared" si="3"/>
        <v>2.3586714734985044E-3</v>
      </c>
      <c r="L30" s="117">
        <f t="shared" si="4"/>
        <v>12.172937538039202</v>
      </c>
      <c r="M30" s="118">
        <v>4.384615384615385</v>
      </c>
      <c r="N30" s="113">
        <f t="shared" si="5"/>
        <v>48.035714285714285</v>
      </c>
      <c r="O30" s="119">
        <f t="shared" si="6"/>
        <v>292.59282017131727</v>
      </c>
    </row>
    <row r="31" spans="1:15" ht="16.5" customHeight="1" x14ac:dyDescent="0.15">
      <c r="A31" s="111">
        <v>26</v>
      </c>
      <c r="B31" s="111" t="s">
        <v>179</v>
      </c>
      <c r="C31" s="112">
        <v>10754</v>
      </c>
      <c r="D31" s="112">
        <v>30643</v>
      </c>
      <c r="E31" s="113">
        <f t="shared" si="0"/>
        <v>86.959246317086382</v>
      </c>
      <c r="F31" s="114">
        <v>26217.279999999999</v>
      </c>
      <c r="G31" s="113">
        <f t="shared" si="1"/>
        <v>97.142610947579314</v>
      </c>
      <c r="H31" s="114">
        <v>22.450603614207367</v>
      </c>
      <c r="I31" s="113">
        <f t="shared" si="2"/>
        <v>44.958011595283537</v>
      </c>
      <c r="J31" s="115">
        <v>34</v>
      </c>
      <c r="K31" s="116">
        <f t="shared" si="3"/>
        <v>3.1616142830574669E-3</v>
      </c>
      <c r="L31" s="117">
        <f t="shared" si="4"/>
        <v>16.316868889734145</v>
      </c>
      <c r="M31" s="118">
        <v>4.1538461538461542</v>
      </c>
      <c r="N31" s="113">
        <f t="shared" si="5"/>
        <v>42.678571428571423</v>
      </c>
      <c r="O31" s="119">
        <f t="shared" si="6"/>
        <v>288.05530917825479</v>
      </c>
    </row>
    <row r="32" spans="1:15" ht="16.5" customHeight="1" x14ac:dyDescent="0.15">
      <c r="A32" s="111">
        <v>27</v>
      </c>
      <c r="B32" s="111" t="s">
        <v>61</v>
      </c>
      <c r="C32" s="112">
        <v>28807</v>
      </c>
      <c r="D32" s="112">
        <v>32145</v>
      </c>
      <c r="E32" s="113">
        <f t="shared" si="0"/>
        <v>85.363936654947906</v>
      </c>
      <c r="F32" s="114">
        <v>28893.63</v>
      </c>
      <c r="G32" s="113">
        <f t="shared" si="1"/>
        <v>96.699798627815397</v>
      </c>
      <c r="H32" s="114">
        <v>21.90548408529839</v>
      </c>
      <c r="I32" s="113">
        <f t="shared" si="2"/>
        <v>43.318153259724568</v>
      </c>
      <c r="J32" s="115">
        <v>103.5</v>
      </c>
      <c r="K32" s="116">
        <f t="shared" si="3"/>
        <v>3.5928767313500192E-3</v>
      </c>
      <c r="L32" s="117">
        <f t="shared" si="4"/>
        <v>18.542584045300266</v>
      </c>
      <c r="M32" s="118">
        <v>4.1769230769230772</v>
      </c>
      <c r="N32" s="113">
        <f t="shared" si="5"/>
        <v>43.214285714285708</v>
      </c>
      <c r="O32" s="119">
        <f t="shared" si="6"/>
        <v>287.13875830207382</v>
      </c>
    </row>
    <row r="33" spans="1:15" ht="16.5" customHeight="1" x14ac:dyDescent="0.15">
      <c r="A33" s="111">
        <v>28</v>
      </c>
      <c r="B33" s="111" t="s">
        <v>140</v>
      </c>
      <c r="C33" s="112">
        <v>1678</v>
      </c>
      <c r="D33" s="112">
        <v>33206</v>
      </c>
      <c r="E33" s="113">
        <f t="shared" si="0"/>
        <v>84.237023504795488</v>
      </c>
      <c r="F33" s="114">
        <v>26983.11</v>
      </c>
      <c r="G33" s="113">
        <f t="shared" si="1"/>
        <v>97.015901451868814</v>
      </c>
      <c r="H33" s="114">
        <v>28.513875329257356</v>
      </c>
      <c r="I33" s="113">
        <f t="shared" si="2"/>
        <v>63.197876680623196</v>
      </c>
      <c r="J33" s="115">
        <v>2</v>
      </c>
      <c r="K33" s="116">
        <f t="shared" si="3"/>
        <v>1.1918951132300357E-3</v>
      </c>
      <c r="L33" s="117">
        <f t="shared" si="4"/>
        <v>6.1512868274626999</v>
      </c>
      <c r="M33" s="118">
        <v>3.8461538461538467</v>
      </c>
      <c r="N33" s="113">
        <f t="shared" si="5"/>
        <v>35.535714285714285</v>
      </c>
      <c r="O33" s="119">
        <f t="shared" si="6"/>
        <v>286.13780275046452</v>
      </c>
    </row>
    <row r="34" spans="1:15" ht="16.5" customHeight="1" x14ac:dyDescent="0.15">
      <c r="A34" s="111">
        <v>29</v>
      </c>
      <c r="B34" s="111" t="s">
        <v>40</v>
      </c>
      <c r="C34" s="112">
        <v>2246</v>
      </c>
      <c r="D34" s="112">
        <v>32911</v>
      </c>
      <c r="E34" s="113">
        <f t="shared" si="0"/>
        <v>84.550349969729481</v>
      </c>
      <c r="F34" s="114">
        <v>30161.78</v>
      </c>
      <c r="G34" s="113">
        <f t="shared" si="1"/>
        <v>96.489978371380843</v>
      </c>
      <c r="H34" s="114">
        <v>24.660239180982042</v>
      </c>
      <c r="I34" s="113">
        <f t="shared" si="2"/>
        <v>51.605157974308355</v>
      </c>
      <c r="J34" s="115">
        <v>5.5</v>
      </c>
      <c r="K34" s="116">
        <f t="shared" si="3"/>
        <v>2.4487978628673196E-3</v>
      </c>
      <c r="L34" s="117">
        <f t="shared" si="4"/>
        <v>12.638073493021654</v>
      </c>
      <c r="M34" s="118">
        <v>4.0384615384615383</v>
      </c>
      <c r="N34" s="113">
        <f t="shared" si="5"/>
        <v>39.999999999999986</v>
      </c>
      <c r="O34" s="119">
        <f t="shared" si="6"/>
        <v>285.28355980844032</v>
      </c>
    </row>
    <row r="35" spans="1:15" ht="16.5" customHeight="1" x14ac:dyDescent="0.15">
      <c r="A35" s="111">
        <v>30</v>
      </c>
      <c r="B35" s="111" t="s">
        <v>75</v>
      </c>
      <c r="C35" s="112">
        <v>11719</v>
      </c>
      <c r="D35" s="112">
        <v>30486</v>
      </c>
      <c r="E35" s="113">
        <f t="shared" si="0"/>
        <v>87.125999723847855</v>
      </c>
      <c r="F35" s="114">
        <v>22608.639999999999</v>
      </c>
      <c r="G35" s="113">
        <f t="shared" si="1"/>
        <v>97.739674205222329</v>
      </c>
      <c r="H35" s="114">
        <v>19.798176246973572</v>
      </c>
      <c r="I35" s="113">
        <f t="shared" si="2"/>
        <v>36.978834741486835</v>
      </c>
      <c r="J35" s="115">
        <v>41.5</v>
      </c>
      <c r="K35" s="116">
        <f t="shared" si="3"/>
        <v>3.5412577865005547E-3</v>
      </c>
      <c r="L35" s="117">
        <f t="shared" si="4"/>
        <v>18.276182302415737</v>
      </c>
      <c r="M35" s="118">
        <v>4.2307692307692308</v>
      </c>
      <c r="N35" s="113">
        <f t="shared" si="5"/>
        <v>44.464285714285708</v>
      </c>
      <c r="O35" s="119">
        <f t="shared" si="6"/>
        <v>284.58497668725846</v>
      </c>
    </row>
    <row r="36" spans="1:15" ht="16.5" customHeight="1" x14ac:dyDescent="0.15">
      <c r="A36" s="111">
        <v>31</v>
      </c>
      <c r="B36" s="111" t="s">
        <v>100</v>
      </c>
      <c r="C36" s="112">
        <v>46544</v>
      </c>
      <c r="D36" s="112">
        <v>35074</v>
      </c>
      <c r="E36" s="113">
        <f t="shared" si="0"/>
        <v>82.252976601416876</v>
      </c>
      <c r="F36" s="114">
        <v>32850.639999999999</v>
      </c>
      <c r="G36" s="113">
        <f t="shared" si="1"/>
        <v>96.045096224381979</v>
      </c>
      <c r="H36" s="114">
        <v>24.346727885844004</v>
      </c>
      <c r="I36" s="113">
        <f t="shared" si="2"/>
        <v>50.662036175584745</v>
      </c>
      <c r="J36" s="115">
        <v>197</v>
      </c>
      <c r="K36" s="116">
        <f t="shared" si="3"/>
        <v>4.2325541423169476E-3</v>
      </c>
      <c r="L36" s="117">
        <f t="shared" si="4"/>
        <v>21.843914160869662</v>
      </c>
      <c r="M36" s="118">
        <v>3.7230769230769223</v>
      </c>
      <c r="N36" s="113">
        <f t="shared" si="5"/>
        <v>32.678571428571402</v>
      </c>
      <c r="O36" s="119">
        <f t="shared" si="6"/>
        <v>283.48259459082465</v>
      </c>
    </row>
    <row r="37" spans="1:15" ht="16.5" customHeight="1" x14ac:dyDescent="0.15">
      <c r="A37" s="111">
        <v>32</v>
      </c>
      <c r="B37" s="111" t="s">
        <v>141</v>
      </c>
      <c r="C37" s="112">
        <v>16553</v>
      </c>
      <c r="D37" s="112">
        <v>35632</v>
      </c>
      <c r="E37" s="113">
        <f t="shared" si="0"/>
        <v>81.660311627067159</v>
      </c>
      <c r="F37" s="114">
        <v>32669.39</v>
      </c>
      <c r="G37" s="113">
        <f t="shared" si="1"/>
        <v>96.075084728485407</v>
      </c>
      <c r="H37" s="114">
        <v>25.313837955754355</v>
      </c>
      <c r="I37" s="113">
        <f t="shared" si="2"/>
        <v>53.571349501268806</v>
      </c>
      <c r="J37" s="115">
        <v>24.5</v>
      </c>
      <c r="K37" s="116">
        <f t="shared" si="3"/>
        <v>1.4800942427354558E-3</v>
      </c>
      <c r="L37" s="117">
        <f t="shared" si="4"/>
        <v>7.6386622595245299</v>
      </c>
      <c r="M37" s="118">
        <v>4.1461538461538465</v>
      </c>
      <c r="N37" s="113">
        <f t="shared" si="5"/>
        <v>42.5</v>
      </c>
      <c r="O37" s="119">
        <f t="shared" si="6"/>
        <v>281.4454081163459</v>
      </c>
    </row>
    <row r="38" spans="1:15" ht="16.5" customHeight="1" x14ac:dyDescent="0.15">
      <c r="A38" s="111">
        <v>33</v>
      </c>
      <c r="B38" s="111" t="s">
        <v>151</v>
      </c>
      <c r="C38" s="112">
        <v>11758</v>
      </c>
      <c r="D38" s="112">
        <v>31606</v>
      </c>
      <c r="E38" s="113">
        <f t="shared" ref="E38:E101" si="7">SUM(100-(((D38-$D$2)/$D$3)*100))</f>
        <v>85.936421280708657</v>
      </c>
      <c r="F38" s="114">
        <v>26308.55</v>
      </c>
      <c r="G38" s="113">
        <f t="shared" ref="G38:G101" si="8">SUM(100-(((F38-$F$2)/$F$3)*100))</f>
        <v>97.127509977816445</v>
      </c>
      <c r="H38" s="114">
        <v>23.57762586684164</v>
      </c>
      <c r="I38" s="113">
        <f t="shared" si="2"/>
        <v>48.348381481759134</v>
      </c>
      <c r="J38" s="115">
        <v>27.5</v>
      </c>
      <c r="K38" s="116">
        <f t="shared" si="3"/>
        <v>2.3388331348868853E-3</v>
      </c>
      <c r="L38" s="117">
        <f t="shared" si="4"/>
        <v>12.070553268126648</v>
      </c>
      <c r="M38" s="118">
        <v>3.8461538461538463</v>
      </c>
      <c r="N38" s="113">
        <f t="shared" si="5"/>
        <v>35.535714285714278</v>
      </c>
      <c r="O38" s="119">
        <f t="shared" ref="O38:O101" si="9">SUM(E38+G38+I38+L38+N38)</f>
        <v>279.01858029412517</v>
      </c>
    </row>
    <row r="39" spans="1:15" ht="16.5" customHeight="1" x14ac:dyDescent="0.15">
      <c r="A39" s="111">
        <v>34</v>
      </c>
      <c r="B39" s="111" t="s">
        <v>133</v>
      </c>
      <c r="C39" s="112">
        <v>9333</v>
      </c>
      <c r="D39" s="112">
        <v>27675</v>
      </c>
      <c r="E39" s="113">
        <f t="shared" si="7"/>
        <v>90.111629191405299</v>
      </c>
      <c r="F39" s="114">
        <v>24170.14</v>
      </c>
      <c r="G39" s="113">
        <f t="shared" si="8"/>
        <v>97.481318071939555</v>
      </c>
      <c r="H39" s="114">
        <v>11.475688142346831</v>
      </c>
      <c r="I39" s="113">
        <f t="shared" si="2"/>
        <v>11.942671538386108</v>
      </c>
      <c r="J39" s="115">
        <v>57</v>
      </c>
      <c r="K39" s="116">
        <f t="shared" si="3"/>
        <v>6.1073609771777563E-3</v>
      </c>
      <c r="L39" s="117">
        <f t="shared" si="4"/>
        <v>31.519660339628064</v>
      </c>
      <c r="M39" s="118">
        <v>4.3769230769230765</v>
      </c>
      <c r="N39" s="113">
        <f t="shared" si="5"/>
        <v>47.857142857142833</v>
      </c>
      <c r="O39" s="119">
        <f t="shared" si="9"/>
        <v>278.91242199850183</v>
      </c>
    </row>
    <row r="40" spans="1:15" ht="16.5" customHeight="1" x14ac:dyDescent="0.15">
      <c r="A40" s="111">
        <v>35</v>
      </c>
      <c r="B40" s="111" t="s">
        <v>66</v>
      </c>
      <c r="C40" s="112">
        <v>44368</v>
      </c>
      <c r="D40" s="112">
        <v>31387</v>
      </c>
      <c r="E40" s="113">
        <f t="shared" si="7"/>
        <v>86.16902635128676</v>
      </c>
      <c r="F40" s="114">
        <v>25540.05</v>
      </c>
      <c r="G40" s="113">
        <f t="shared" si="8"/>
        <v>97.254661235214982</v>
      </c>
      <c r="H40" s="114">
        <v>21.983643529823574</v>
      </c>
      <c r="I40" s="113">
        <f t="shared" si="2"/>
        <v>43.553276768991992</v>
      </c>
      <c r="J40" s="115">
        <v>167.5</v>
      </c>
      <c r="K40" s="116">
        <f t="shared" si="3"/>
        <v>3.7752434186801298E-3</v>
      </c>
      <c r="L40" s="117">
        <f t="shared" si="4"/>
        <v>19.48376568879377</v>
      </c>
      <c r="M40" s="118">
        <v>3.7076923076923078</v>
      </c>
      <c r="N40" s="113">
        <f t="shared" si="5"/>
        <v>32.321428571428569</v>
      </c>
      <c r="O40" s="119">
        <f t="shared" si="9"/>
        <v>278.78215861571607</v>
      </c>
    </row>
    <row r="41" spans="1:15" ht="16.5" customHeight="1" x14ac:dyDescent="0.15">
      <c r="A41" s="111">
        <v>36</v>
      </c>
      <c r="B41" s="111" t="s">
        <v>24</v>
      </c>
      <c r="C41" s="112">
        <v>20642</v>
      </c>
      <c r="D41" s="112">
        <v>40162</v>
      </c>
      <c r="E41" s="113">
        <f t="shared" si="7"/>
        <v>76.848891674013018</v>
      </c>
      <c r="F41" s="114">
        <v>52222.559999999998</v>
      </c>
      <c r="G41" s="113">
        <f t="shared" si="8"/>
        <v>92.839938142112814</v>
      </c>
      <c r="H41" s="114">
        <v>24.723909774817855</v>
      </c>
      <c r="I41" s="113">
        <f t="shared" si="2"/>
        <v>51.796695331703383</v>
      </c>
      <c r="J41" s="115">
        <v>64.5</v>
      </c>
      <c r="K41" s="116">
        <f t="shared" si="3"/>
        <v>3.1246972192616996E-3</v>
      </c>
      <c r="L41" s="117">
        <f t="shared" si="4"/>
        <v>16.126342520664558</v>
      </c>
      <c r="M41" s="118">
        <v>4.0615384615384622</v>
      </c>
      <c r="N41" s="113">
        <f t="shared" si="5"/>
        <v>40.535714285714292</v>
      </c>
      <c r="O41" s="119">
        <f t="shared" si="9"/>
        <v>278.14758195420808</v>
      </c>
    </row>
    <row r="42" spans="1:15" ht="16.5" customHeight="1" x14ac:dyDescent="0.15">
      <c r="A42" s="111">
        <v>37</v>
      </c>
      <c r="B42" s="111" t="s">
        <v>64</v>
      </c>
      <c r="C42" s="112">
        <v>11355</v>
      </c>
      <c r="D42" s="112">
        <v>35979</v>
      </c>
      <c r="E42" s="113">
        <f t="shared" si="7"/>
        <v>81.291754734415989</v>
      </c>
      <c r="F42" s="114">
        <v>38088.410000000003</v>
      </c>
      <c r="G42" s="113">
        <f t="shared" si="8"/>
        <v>95.178487191897489</v>
      </c>
      <c r="H42" s="114">
        <v>22.184481361850551</v>
      </c>
      <c r="I42" s="113">
        <f t="shared" si="2"/>
        <v>44.157448102945466</v>
      </c>
      <c r="J42" s="115">
        <v>35</v>
      </c>
      <c r="K42" s="116">
        <f t="shared" si="3"/>
        <v>3.0823425803610744E-3</v>
      </c>
      <c r="L42" s="117">
        <f t="shared" si="4"/>
        <v>15.907753209021768</v>
      </c>
      <c r="M42" s="118">
        <v>4.0384615384615383</v>
      </c>
      <c r="N42" s="113">
        <f t="shared" si="5"/>
        <v>39.999999999999986</v>
      </c>
      <c r="O42" s="119">
        <f t="shared" si="9"/>
        <v>276.53544323828066</v>
      </c>
    </row>
    <row r="43" spans="1:15" ht="16.5" customHeight="1" x14ac:dyDescent="0.15">
      <c r="A43" s="111">
        <v>38</v>
      </c>
      <c r="B43" s="111" t="s">
        <v>95</v>
      </c>
      <c r="C43" s="112">
        <v>13723</v>
      </c>
      <c r="D43" s="112">
        <v>20245</v>
      </c>
      <c r="E43" s="113">
        <f t="shared" si="7"/>
        <v>98.003207613302038</v>
      </c>
      <c r="F43" s="114">
        <v>20149.28</v>
      </c>
      <c r="G43" s="113">
        <f t="shared" si="8"/>
        <v>98.146584701508161</v>
      </c>
      <c r="H43" s="114">
        <v>20.591135862739094</v>
      </c>
      <c r="I43" s="113">
        <f t="shared" si="2"/>
        <v>39.364259160746371</v>
      </c>
      <c r="J43" s="115">
        <v>21</v>
      </c>
      <c r="K43" s="116">
        <f t="shared" si="3"/>
        <v>1.530277636085404E-3</v>
      </c>
      <c r="L43" s="117">
        <f t="shared" si="4"/>
        <v>7.8976552221136282</v>
      </c>
      <c r="M43" s="118">
        <v>3.7230769230769236</v>
      </c>
      <c r="N43" s="113">
        <f t="shared" si="5"/>
        <v>32.678571428571431</v>
      </c>
      <c r="O43" s="119">
        <f t="shared" si="9"/>
        <v>276.09027812624163</v>
      </c>
    </row>
    <row r="44" spans="1:15" ht="16.5" customHeight="1" x14ac:dyDescent="0.15">
      <c r="A44" s="111">
        <v>39</v>
      </c>
      <c r="B44" s="111" t="s">
        <v>103</v>
      </c>
      <c r="C44" s="112">
        <v>19231</v>
      </c>
      <c r="D44" s="112">
        <v>30669</v>
      </c>
      <c r="E44" s="113">
        <f t="shared" si="7"/>
        <v>86.931631103227801</v>
      </c>
      <c r="F44" s="114">
        <v>25219.66</v>
      </c>
      <c r="G44" s="113">
        <f t="shared" si="8"/>
        <v>97.307670983240897</v>
      </c>
      <c r="H44" s="114">
        <v>21.912780665975355</v>
      </c>
      <c r="I44" s="113">
        <f t="shared" si="2"/>
        <v>43.340103232179501</v>
      </c>
      <c r="J44" s="115">
        <v>43.5</v>
      </c>
      <c r="K44" s="116">
        <f t="shared" si="3"/>
        <v>2.261972856325724E-3</v>
      </c>
      <c r="L44" s="117">
        <f t="shared" si="4"/>
        <v>11.673882777728274</v>
      </c>
      <c r="M44" s="118">
        <v>3.8076923076923075</v>
      </c>
      <c r="N44" s="113">
        <f t="shared" si="5"/>
        <v>34.642857142857125</v>
      </c>
      <c r="O44" s="119">
        <f t="shared" si="9"/>
        <v>273.89614523923359</v>
      </c>
    </row>
    <row r="45" spans="1:15" ht="16.5" customHeight="1" x14ac:dyDescent="0.15">
      <c r="A45" s="111">
        <v>40</v>
      </c>
      <c r="B45" s="111" t="s">
        <v>181</v>
      </c>
      <c r="C45" s="112">
        <v>28875</v>
      </c>
      <c r="D45" s="112">
        <v>37228</v>
      </c>
      <c r="E45" s="113">
        <f t="shared" si="7"/>
        <v>79.965162345593782</v>
      </c>
      <c r="F45" s="114">
        <v>50877.07</v>
      </c>
      <c r="G45" s="113">
        <f t="shared" si="8"/>
        <v>93.062554596656938</v>
      </c>
      <c r="H45" s="114">
        <v>20.95284257837486</v>
      </c>
      <c r="I45" s="113">
        <f t="shared" si="2"/>
        <v>40.452365055338177</v>
      </c>
      <c r="J45" s="121">
        <v>121</v>
      </c>
      <c r="K45" s="116">
        <f t="shared" si="3"/>
        <v>4.1904761904761906E-3</v>
      </c>
      <c r="L45" s="117">
        <f t="shared" si="4"/>
        <v>21.626752811677434</v>
      </c>
      <c r="M45" s="118">
        <v>3.8923076923076922</v>
      </c>
      <c r="N45" s="113">
        <f t="shared" si="5"/>
        <v>36.607142857142847</v>
      </c>
      <c r="O45" s="119">
        <f t="shared" si="9"/>
        <v>271.71397766640916</v>
      </c>
    </row>
    <row r="46" spans="1:15" ht="16.5" customHeight="1" x14ac:dyDescent="0.15">
      <c r="A46" s="111">
        <v>41</v>
      </c>
      <c r="B46" s="111" t="s">
        <v>157</v>
      </c>
      <c r="C46" s="112">
        <v>7595</v>
      </c>
      <c r="D46" s="112">
        <v>31367</v>
      </c>
      <c r="E46" s="113">
        <f t="shared" si="7"/>
        <v>86.190268823485681</v>
      </c>
      <c r="F46" s="114">
        <v>28024.400000000001</v>
      </c>
      <c r="G46" s="113">
        <f t="shared" si="8"/>
        <v>96.843616048073727</v>
      </c>
      <c r="H46" s="114">
        <v>24.551169188518696</v>
      </c>
      <c r="I46" s="113">
        <f t="shared" si="2"/>
        <v>51.277047666724343</v>
      </c>
      <c r="J46" s="121">
        <v>13.5</v>
      </c>
      <c r="K46" s="116">
        <f t="shared" si="3"/>
        <v>1.7774851876234364E-3</v>
      </c>
      <c r="L46" s="117">
        <f t="shared" si="4"/>
        <v>9.1734760041153756</v>
      </c>
      <c r="M46" s="118">
        <v>3.5076923076923077</v>
      </c>
      <c r="N46" s="113">
        <f t="shared" si="5"/>
        <v>27.67857142857142</v>
      </c>
      <c r="O46" s="119">
        <f t="shared" si="9"/>
        <v>271.16297997097053</v>
      </c>
    </row>
    <row r="47" spans="1:15" ht="16.5" customHeight="1" x14ac:dyDescent="0.15">
      <c r="A47" s="111">
        <v>42</v>
      </c>
      <c r="B47" s="111" t="s">
        <v>34</v>
      </c>
      <c r="C47" s="112">
        <v>8205</v>
      </c>
      <c r="D47" s="112">
        <v>28950</v>
      </c>
      <c r="E47" s="113">
        <f t="shared" si="7"/>
        <v>88.757421588724497</v>
      </c>
      <c r="F47" s="114">
        <v>24332.240000000002</v>
      </c>
      <c r="G47" s="113">
        <f t="shared" si="8"/>
        <v>97.454498008407597</v>
      </c>
      <c r="H47" s="114">
        <v>18.570326803770495</v>
      </c>
      <c r="I47" s="113">
        <f t="shared" si="2"/>
        <v>33.285150994221539</v>
      </c>
      <c r="J47" s="115">
        <v>25.5</v>
      </c>
      <c r="K47" s="116">
        <f t="shared" si="3"/>
        <v>3.1078610603290677E-3</v>
      </c>
      <c r="L47" s="117">
        <f t="shared" si="4"/>
        <v>16.039452288866634</v>
      </c>
      <c r="M47" s="118">
        <v>3.8307692307692309</v>
      </c>
      <c r="N47" s="113">
        <f t="shared" si="5"/>
        <v>35.178571428571423</v>
      </c>
      <c r="O47" s="119">
        <f t="shared" si="9"/>
        <v>270.71509430879172</v>
      </c>
    </row>
    <row r="48" spans="1:15" ht="16.5" customHeight="1" x14ac:dyDescent="0.15">
      <c r="A48" s="111">
        <v>43</v>
      </c>
      <c r="B48" s="111" t="s">
        <v>45</v>
      </c>
      <c r="C48" s="112">
        <v>1430</v>
      </c>
      <c r="D48" s="112">
        <v>34196</v>
      </c>
      <c r="E48" s="113">
        <f t="shared" si="7"/>
        <v>83.185521130949212</v>
      </c>
      <c r="F48" s="114">
        <v>55349.01</v>
      </c>
      <c r="G48" s="113">
        <f t="shared" si="8"/>
        <v>92.322655059882948</v>
      </c>
      <c r="H48" s="114">
        <v>19.804236470433512</v>
      </c>
      <c r="I48" s="113">
        <f t="shared" si="2"/>
        <v>36.997065436644689</v>
      </c>
      <c r="J48" s="115">
        <v>3</v>
      </c>
      <c r="K48" s="116">
        <f t="shared" si="3"/>
        <v>2.0979020979020979E-3</v>
      </c>
      <c r="L48" s="117">
        <f t="shared" si="4"/>
        <v>10.827125136170361</v>
      </c>
      <c r="M48" s="118">
        <v>4.315384615384616</v>
      </c>
      <c r="N48" s="113">
        <f t="shared" si="5"/>
        <v>46.428571428571431</v>
      </c>
      <c r="O48" s="119">
        <f t="shared" si="9"/>
        <v>269.76093819221865</v>
      </c>
    </row>
    <row r="49" spans="1:16" ht="16.5" customHeight="1" x14ac:dyDescent="0.15">
      <c r="A49" s="111">
        <v>44</v>
      </c>
      <c r="B49" s="111" t="s">
        <v>127</v>
      </c>
      <c r="C49" s="112">
        <v>17677</v>
      </c>
      <c r="D49" s="112">
        <v>32839</v>
      </c>
      <c r="E49" s="113">
        <f t="shared" si="7"/>
        <v>84.626822869645565</v>
      </c>
      <c r="F49" s="114">
        <v>31422.38</v>
      </c>
      <c r="G49" s="113">
        <f t="shared" si="8"/>
        <v>96.28140729125515</v>
      </c>
      <c r="H49" s="114">
        <v>23.349103725151124</v>
      </c>
      <c r="I49" s="113">
        <f t="shared" si="2"/>
        <v>47.660928695649993</v>
      </c>
      <c r="J49" s="115">
        <v>30</v>
      </c>
      <c r="K49" s="116">
        <f t="shared" si="3"/>
        <v>1.6971205521298864E-3</v>
      </c>
      <c r="L49" s="117">
        <f t="shared" si="4"/>
        <v>8.7587197741266145</v>
      </c>
      <c r="M49" s="118">
        <v>3.6538461538461542</v>
      </c>
      <c r="N49" s="113">
        <f t="shared" si="5"/>
        <v>31.071428571428573</v>
      </c>
      <c r="O49" s="119">
        <f t="shared" si="9"/>
        <v>268.39930720210589</v>
      </c>
    </row>
    <row r="50" spans="1:16" ht="16.5" customHeight="1" x14ac:dyDescent="0.15">
      <c r="A50" s="111">
        <v>45</v>
      </c>
      <c r="B50" s="111" t="s">
        <v>13</v>
      </c>
      <c r="C50" s="112">
        <v>4236</v>
      </c>
      <c r="D50" s="112">
        <v>36237</v>
      </c>
      <c r="E50" s="113">
        <f t="shared" si="7"/>
        <v>81.017726843049999</v>
      </c>
      <c r="F50" s="114">
        <v>33650.620000000003</v>
      </c>
      <c r="G50" s="113">
        <f t="shared" si="8"/>
        <v>95.912736480863856</v>
      </c>
      <c r="H50" s="114">
        <v>21.943922639598988</v>
      </c>
      <c r="I50" s="113">
        <f t="shared" si="2"/>
        <v>43.433786217881156</v>
      </c>
      <c r="J50" s="121">
        <v>12.5</v>
      </c>
      <c r="K50" s="116">
        <f t="shared" si="3"/>
        <v>2.9508970727101041E-3</v>
      </c>
      <c r="L50" s="117">
        <f t="shared" si="4"/>
        <v>15.22937219145776</v>
      </c>
      <c r="M50" s="118">
        <v>3.5153846153846162</v>
      </c>
      <c r="N50" s="113">
        <f t="shared" si="5"/>
        <v>27.857142857142868</v>
      </c>
      <c r="O50" s="119">
        <f t="shared" si="9"/>
        <v>263.45076459039564</v>
      </c>
    </row>
    <row r="51" spans="1:16" ht="16.5" customHeight="1" x14ac:dyDescent="0.15">
      <c r="A51" s="88">
        <v>46</v>
      </c>
      <c r="B51" s="88" t="s">
        <v>158</v>
      </c>
      <c r="C51" s="122">
        <v>9266</v>
      </c>
      <c r="D51" s="122">
        <v>32669</v>
      </c>
      <c r="E51" s="102">
        <f t="shared" si="7"/>
        <v>84.807383883336342</v>
      </c>
      <c r="F51" s="123">
        <v>29596.720000000001</v>
      </c>
      <c r="G51" s="102">
        <f t="shared" si="8"/>
        <v>96.583469704504608</v>
      </c>
      <c r="H51" s="123">
        <v>16.469064714981318</v>
      </c>
      <c r="I51" s="102">
        <f t="shared" si="2"/>
        <v>26.964019629892167</v>
      </c>
      <c r="J51" s="124">
        <v>22</v>
      </c>
      <c r="K51" s="94">
        <f t="shared" si="3"/>
        <v>2.3742715303259228E-3</v>
      </c>
      <c r="L51" s="91">
        <f t="shared" si="4"/>
        <v>12.253448333834074</v>
      </c>
      <c r="M51" s="95">
        <v>4.0538461538461537</v>
      </c>
      <c r="N51" s="102">
        <f t="shared" si="5"/>
        <v>40.35714285714284</v>
      </c>
      <c r="O51" s="125">
        <f t="shared" si="9"/>
        <v>260.96546440871003</v>
      </c>
    </row>
    <row r="52" spans="1:16" ht="16.5" customHeight="1" x14ac:dyDescent="0.15">
      <c r="A52" s="111">
        <v>47</v>
      </c>
      <c r="B52" s="111" t="s">
        <v>18</v>
      </c>
      <c r="C52" s="112">
        <v>6095</v>
      </c>
      <c r="D52" s="112">
        <v>37459</v>
      </c>
      <c r="E52" s="113">
        <f t="shared" si="7"/>
        <v>79.719811791696316</v>
      </c>
      <c r="F52" s="114">
        <v>36877.53</v>
      </c>
      <c r="G52" s="113">
        <f t="shared" si="8"/>
        <v>95.378831908304434</v>
      </c>
      <c r="H52" s="114">
        <v>23.844871433965416</v>
      </c>
      <c r="I52" s="113">
        <f t="shared" si="2"/>
        <v>49.152324190922805</v>
      </c>
      <c r="J52" s="121">
        <v>9.5</v>
      </c>
      <c r="K52" s="116">
        <f t="shared" si="3"/>
        <v>1.5586546349466775E-3</v>
      </c>
      <c r="L52" s="117">
        <f t="shared" si="4"/>
        <v>8.0441069168648802</v>
      </c>
      <c r="M52" s="118">
        <v>3.523076923076923</v>
      </c>
      <c r="N52" s="113">
        <f t="shared" si="5"/>
        <v>28.035714285714274</v>
      </c>
      <c r="O52" s="119">
        <f t="shared" si="9"/>
        <v>260.33078909350269</v>
      </c>
    </row>
    <row r="53" spans="1:16" ht="16.5" customHeight="1" x14ac:dyDescent="0.15">
      <c r="A53" s="88">
        <v>48</v>
      </c>
      <c r="B53" s="88" t="s">
        <v>111</v>
      </c>
      <c r="C53" s="122">
        <v>30423</v>
      </c>
      <c r="D53" s="122">
        <v>38255</v>
      </c>
      <c r="E53" s="102">
        <f t="shared" si="7"/>
        <v>78.874361398179516</v>
      </c>
      <c r="F53" s="123">
        <v>41710.31</v>
      </c>
      <c r="G53" s="102">
        <f t="shared" si="8"/>
        <v>94.579230016657732</v>
      </c>
      <c r="H53" s="123">
        <v>24.998812342669083</v>
      </c>
      <c r="I53" s="102">
        <f t="shared" si="2"/>
        <v>52.623672248600215</v>
      </c>
      <c r="J53" s="126">
        <v>36.5</v>
      </c>
      <c r="K53" s="94">
        <f t="shared" si="3"/>
        <v>1.1997501890017421E-3</v>
      </c>
      <c r="L53" s="91">
        <f t="shared" si="4"/>
        <v>6.1918263209020807</v>
      </c>
      <c r="M53" s="95">
        <v>3.4923076923076923</v>
      </c>
      <c r="N53" s="102">
        <f t="shared" si="5"/>
        <v>27.321428571428562</v>
      </c>
      <c r="O53" s="125">
        <f t="shared" si="9"/>
        <v>259.59051855576809</v>
      </c>
    </row>
    <row r="54" spans="1:16" ht="16.5" customHeight="1" x14ac:dyDescent="0.15">
      <c r="A54" s="111">
        <v>49</v>
      </c>
      <c r="B54" s="111" t="s">
        <v>176</v>
      </c>
      <c r="C54" s="112">
        <v>26195</v>
      </c>
      <c r="D54" s="112">
        <v>39368</v>
      </c>
      <c r="E54" s="113">
        <f t="shared" si="7"/>
        <v>77.692217820309935</v>
      </c>
      <c r="F54" s="114">
        <v>42406.29</v>
      </c>
      <c r="G54" s="113">
        <f t="shared" si="8"/>
        <v>94.464077469976871</v>
      </c>
      <c r="H54" s="114">
        <v>26.862018114973072</v>
      </c>
      <c r="I54" s="113">
        <f t="shared" si="2"/>
        <v>58.228669601546756</v>
      </c>
      <c r="J54" s="115">
        <v>26</v>
      </c>
      <c r="K54" s="116">
        <f t="shared" si="3"/>
        <v>9.9255583126550868E-4</v>
      </c>
      <c r="L54" s="117">
        <f t="shared" si="4"/>
        <v>5.1225108171128593</v>
      </c>
      <c r="M54" s="118">
        <v>3.2923076923076926</v>
      </c>
      <c r="N54" s="113">
        <f t="shared" si="5"/>
        <v>22.678571428571427</v>
      </c>
      <c r="O54" s="119">
        <f t="shared" si="9"/>
        <v>258.18604713751785</v>
      </c>
    </row>
    <row r="55" spans="1:16" ht="16.5" customHeight="1" x14ac:dyDescent="0.15">
      <c r="A55" s="111">
        <v>50</v>
      </c>
      <c r="B55" s="111" t="s">
        <v>164</v>
      </c>
      <c r="C55" s="112">
        <v>2565</v>
      </c>
      <c r="D55" s="112">
        <v>32940</v>
      </c>
      <c r="E55" s="113">
        <f t="shared" si="7"/>
        <v>84.519548385041048</v>
      </c>
      <c r="F55" s="114">
        <v>32948.35</v>
      </c>
      <c r="G55" s="113">
        <f t="shared" si="8"/>
        <v>96.028929732045725</v>
      </c>
      <c r="H55" s="114">
        <v>19.606063045067611</v>
      </c>
      <c r="I55" s="113">
        <f t="shared" si="2"/>
        <v>36.400909316310923</v>
      </c>
      <c r="J55" s="121">
        <v>3</v>
      </c>
      <c r="K55" s="116">
        <f t="shared" si="3"/>
        <v>1.1695906432748538E-3</v>
      </c>
      <c r="L55" s="117">
        <f t="shared" si="4"/>
        <v>6.0361750271826971</v>
      </c>
      <c r="M55" s="118">
        <v>3.7923076923076922</v>
      </c>
      <c r="N55" s="113">
        <f t="shared" si="5"/>
        <v>34.28571428571427</v>
      </c>
      <c r="O55" s="119">
        <f t="shared" si="9"/>
        <v>257.27127674629469</v>
      </c>
    </row>
    <row r="56" spans="1:16" ht="16.5" customHeight="1" x14ac:dyDescent="0.15">
      <c r="A56" s="88">
        <v>51</v>
      </c>
      <c r="B56" s="88" t="s">
        <v>182</v>
      </c>
      <c r="C56" s="122">
        <v>12512</v>
      </c>
      <c r="D56" s="122">
        <v>36587</v>
      </c>
      <c r="E56" s="102">
        <f t="shared" si="7"/>
        <v>80.645983579568991</v>
      </c>
      <c r="F56" s="123">
        <v>49454.85</v>
      </c>
      <c r="G56" s="102">
        <f t="shared" si="8"/>
        <v>93.297866322483017</v>
      </c>
      <c r="H56" s="123">
        <v>17.588363257936081</v>
      </c>
      <c r="I56" s="102">
        <f t="shared" si="2"/>
        <v>30.331154631122075</v>
      </c>
      <c r="J56" s="124">
        <v>28.5</v>
      </c>
      <c r="K56" s="94">
        <f t="shared" si="3"/>
        <v>2.2778132992327367E-3</v>
      </c>
      <c r="L56" s="91">
        <f t="shared" si="4"/>
        <v>11.755634189168349</v>
      </c>
      <c r="M56" s="95">
        <v>3.9923076923076923</v>
      </c>
      <c r="N56" s="102">
        <f t="shared" si="5"/>
        <v>38.928571428571416</v>
      </c>
      <c r="O56" s="125">
        <f t="shared" si="9"/>
        <v>254.95921015091386</v>
      </c>
    </row>
    <row r="57" spans="1:16" ht="16.5" customHeight="1" x14ac:dyDescent="0.15">
      <c r="A57" s="88">
        <v>52</v>
      </c>
      <c r="B57" s="88" t="s">
        <v>80</v>
      </c>
      <c r="C57" s="122">
        <v>1837</v>
      </c>
      <c r="D57" s="122">
        <v>35327</v>
      </c>
      <c r="E57" s="102">
        <f t="shared" si="7"/>
        <v>81.984259328100606</v>
      </c>
      <c r="F57" s="123">
        <v>36320.589999999997</v>
      </c>
      <c r="G57" s="102">
        <f t="shared" si="8"/>
        <v>95.470979756444379</v>
      </c>
      <c r="H57" s="123">
        <v>18.470654600366085</v>
      </c>
      <c r="I57" s="102">
        <f t="shared" si="2"/>
        <v>32.985311628893008</v>
      </c>
      <c r="J57" s="126">
        <v>3.5</v>
      </c>
      <c r="K57" s="94">
        <f t="shared" si="3"/>
        <v>1.9052803483941209E-3</v>
      </c>
      <c r="L57" s="91">
        <f t="shared" si="4"/>
        <v>9.8330178382385522</v>
      </c>
      <c r="M57" s="95">
        <v>3.6461538461538465</v>
      </c>
      <c r="N57" s="102">
        <f t="shared" si="5"/>
        <v>30.892857142857146</v>
      </c>
      <c r="O57" s="125">
        <f t="shared" si="9"/>
        <v>251.1664256945337</v>
      </c>
    </row>
    <row r="58" spans="1:16" ht="16.5" customHeight="1" x14ac:dyDescent="0.15">
      <c r="A58" s="88">
        <v>53</v>
      </c>
      <c r="B58" s="127" t="s">
        <v>117</v>
      </c>
      <c r="C58" s="122">
        <v>3186</v>
      </c>
      <c r="D58" s="122">
        <v>31390</v>
      </c>
      <c r="E58" s="102">
        <f t="shared" si="7"/>
        <v>86.165839980456923</v>
      </c>
      <c r="F58" s="123">
        <v>38029.54</v>
      </c>
      <c r="G58" s="102">
        <f t="shared" si="8"/>
        <v>95.188227458030283</v>
      </c>
      <c r="H58" s="123">
        <v>20.668980039071435</v>
      </c>
      <c r="I58" s="102">
        <f t="shared" si="2"/>
        <v>39.598434263019449</v>
      </c>
      <c r="J58" s="124">
        <v>1</v>
      </c>
      <c r="K58" s="94">
        <f t="shared" si="3"/>
        <v>3.1387319522912746E-4</v>
      </c>
      <c r="L58" s="91">
        <f t="shared" si="4"/>
        <v>1.6198774790462043</v>
      </c>
      <c r="M58" s="95">
        <v>3.5384615384615383</v>
      </c>
      <c r="N58" s="102">
        <f t="shared" si="5"/>
        <v>28.392857142857132</v>
      </c>
      <c r="O58" s="125">
        <f t="shared" si="9"/>
        <v>250.96523632341001</v>
      </c>
    </row>
    <row r="59" spans="1:16" ht="16.5" customHeight="1" x14ac:dyDescent="0.15">
      <c r="A59" s="88">
        <v>54</v>
      </c>
      <c r="B59" s="88" t="s">
        <v>88</v>
      </c>
      <c r="C59" s="122">
        <v>7197</v>
      </c>
      <c r="D59" s="122">
        <v>37369</v>
      </c>
      <c r="E59" s="102">
        <f t="shared" si="7"/>
        <v>79.815402916591438</v>
      </c>
      <c r="F59" s="123">
        <v>41470</v>
      </c>
      <c r="G59" s="102">
        <f t="shared" si="8"/>
        <v>94.618990223118942</v>
      </c>
      <c r="H59" s="123">
        <v>20.278431834200017</v>
      </c>
      <c r="I59" s="102">
        <f t="shared" si="2"/>
        <v>38.423565825490172</v>
      </c>
      <c r="J59" s="124">
        <v>12</v>
      </c>
      <c r="K59" s="94">
        <f t="shared" si="3"/>
        <v>1.6673614005835765E-3</v>
      </c>
      <c r="L59" s="91">
        <f t="shared" si="4"/>
        <v>8.6051348866047626</v>
      </c>
      <c r="M59" s="95">
        <v>3.5615384615384609</v>
      </c>
      <c r="N59" s="102">
        <f t="shared" si="5"/>
        <v>28.928571428571402</v>
      </c>
      <c r="O59" s="125">
        <f t="shared" si="9"/>
        <v>250.39166528037674</v>
      </c>
    </row>
    <row r="60" spans="1:16" ht="16.5" customHeight="1" x14ac:dyDescent="0.15">
      <c r="A60" s="88">
        <v>55</v>
      </c>
      <c r="B60" s="88" t="s">
        <v>27</v>
      </c>
      <c r="C60" s="122">
        <v>2578</v>
      </c>
      <c r="D60" s="122">
        <v>36951</v>
      </c>
      <c r="E60" s="102">
        <f t="shared" si="7"/>
        <v>80.259370585548737</v>
      </c>
      <c r="F60" s="123">
        <v>42759.53</v>
      </c>
      <c r="G60" s="102">
        <f t="shared" si="8"/>
        <v>94.405632564103797</v>
      </c>
      <c r="H60" s="123">
        <v>18.194416010505009</v>
      </c>
      <c r="I60" s="102">
        <f t="shared" si="2"/>
        <v>32.154315617626679</v>
      </c>
      <c r="J60" s="124">
        <v>6</v>
      </c>
      <c r="K60" s="94">
        <f t="shared" si="3"/>
        <v>2.3273855702094647E-3</v>
      </c>
      <c r="L60" s="91">
        <f t="shared" si="4"/>
        <v>12.011473192182791</v>
      </c>
      <c r="M60" s="95">
        <v>3.661538461538461</v>
      </c>
      <c r="N60" s="102">
        <f t="shared" si="5"/>
        <v>31.249999999999979</v>
      </c>
      <c r="O60" s="125">
        <f t="shared" si="9"/>
        <v>250.08079195946198</v>
      </c>
    </row>
    <row r="61" spans="1:16" ht="16.5" customHeight="1" x14ac:dyDescent="0.15">
      <c r="A61" s="88">
        <v>56</v>
      </c>
      <c r="B61" s="88" t="s">
        <v>131</v>
      </c>
      <c r="C61" s="122">
        <v>4685</v>
      </c>
      <c r="D61" s="122">
        <v>33182</v>
      </c>
      <c r="E61" s="102">
        <f t="shared" si="7"/>
        <v>84.262514471434187</v>
      </c>
      <c r="F61" s="123">
        <v>35337.870000000003</v>
      </c>
      <c r="G61" s="102">
        <f t="shared" si="8"/>
        <v>95.63357453025138</v>
      </c>
      <c r="H61" s="123">
        <v>16.911872585529832</v>
      </c>
      <c r="I61" s="102">
        <f t="shared" si="2"/>
        <v>28.296098447584544</v>
      </c>
      <c r="J61" s="124">
        <v>9</v>
      </c>
      <c r="K61" s="94">
        <f t="shared" si="3"/>
        <v>1.9210245464247599E-3</v>
      </c>
      <c r="L61" s="91">
        <f t="shared" si="4"/>
        <v>9.9142725366426578</v>
      </c>
      <c r="M61" s="95">
        <v>3.6692307692307695</v>
      </c>
      <c r="N61" s="102">
        <f t="shared" si="5"/>
        <v>31.428571428571427</v>
      </c>
      <c r="O61" s="125">
        <f t="shared" si="9"/>
        <v>249.53503141448419</v>
      </c>
    </row>
    <row r="62" spans="1:16" ht="16.5" customHeight="1" x14ac:dyDescent="0.15">
      <c r="A62" s="88">
        <v>57</v>
      </c>
      <c r="B62" s="88" t="s">
        <v>170</v>
      </c>
      <c r="C62" s="122">
        <v>21790</v>
      </c>
      <c r="D62" s="122">
        <v>38530</v>
      </c>
      <c r="E62" s="102">
        <f t="shared" si="7"/>
        <v>78.582277405444444</v>
      </c>
      <c r="F62" s="123">
        <v>41074.61</v>
      </c>
      <c r="G62" s="102">
        <f t="shared" si="8"/>
        <v>94.684409007325584</v>
      </c>
      <c r="H62" s="123">
        <v>20.796850429289012</v>
      </c>
      <c r="I62" s="102">
        <f t="shared" si="2"/>
        <v>39.983100953807707</v>
      </c>
      <c r="J62" s="124">
        <v>30.5</v>
      </c>
      <c r="K62" s="94">
        <f t="shared" si="3"/>
        <v>1.3997246443322624E-3</v>
      </c>
      <c r="L62" s="91">
        <f t="shared" si="4"/>
        <v>7.2238804163082495</v>
      </c>
      <c r="M62" s="95">
        <v>3.5384615384615383</v>
      </c>
      <c r="N62" s="102">
        <f t="shared" si="5"/>
        <v>28.392857142857132</v>
      </c>
      <c r="O62" s="125">
        <f t="shared" si="9"/>
        <v>248.86652492574311</v>
      </c>
    </row>
    <row r="63" spans="1:16" ht="16.5" customHeight="1" x14ac:dyDescent="0.15">
      <c r="A63" s="88">
        <v>58</v>
      </c>
      <c r="B63" s="88" t="s">
        <v>183</v>
      </c>
      <c r="C63" s="122">
        <v>16643</v>
      </c>
      <c r="D63" s="122">
        <v>34681</v>
      </c>
      <c r="E63" s="102">
        <f t="shared" si="7"/>
        <v>82.670391180125549</v>
      </c>
      <c r="F63" s="123">
        <v>34561.19</v>
      </c>
      <c r="G63" s="102">
        <f t="shared" si="8"/>
        <v>95.762079199862697</v>
      </c>
      <c r="H63" s="123">
        <v>20.04286811467799</v>
      </c>
      <c r="I63" s="102">
        <f t="shared" si="2"/>
        <v>37.714930180411358</v>
      </c>
      <c r="J63" s="124">
        <v>13</v>
      </c>
      <c r="K63" s="94">
        <f t="shared" si="3"/>
        <v>7.8110917502854048E-4</v>
      </c>
      <c r="L63" s="91">
        <f t="shared" si="4"/>
        <v>4.0312494999180233</v>
      </c>
      <c r="M63" s="95">
        <v>3.4846153846153842</v>
      </c>
      <c r="N63" s="102">
        <f t="shared" si="5"/>
        <v>27.142857142857125</v>
      </c>
      <c r="O63" s="125">
        <f t="shared" si="9"/>
        <v>247.32150720317475</v>
      </c>
    </row>
    <row r="64" spans="1:16" ht="16.5" customHeight="1" x14ac:dyDescent="0.15">
      <c r="A64" s="88">
        <v>59</v>
      </c>
      <c r="B64" s="88" t="s">
        <v>50</v>
      </c>
      <c r="C64" s="122">
        <v>84992</v>
      </c>
      <c r="D64" s="122">
        <v>31940</v>
      </c>
      <c r="E64" s="102">
        <f t="shared" si="7"/>
        <v>85.581671994986777</v>
      </c>
      <c r="F64" s="123">
        <v>34661.89</v>
      </c>
      <c r="G64" s="102">
        <f t="shared" si="8"/>
        <v>95.745418000617377</v>
      </c>
      <c r="H64" s="123">
        <v>19.607611805946277</v>
      </c>
      <c r="I64" s="102">
        <f t="shared" si="2"/>
        <v>36.405568383363153</v>
      </c>
      <c r="J64" s="124">
        <v>117</v>
      </c>
      <c r="K64" s="94">
        <f t="shared" si="3"/>
        <v>1.3766001506024096E-3</v>
      </c>
      <c r="L64" s="91">
        <f t="shared" si="4"/>
        <v>7.1045365310172848</v>
      </c>
      <c r="M64" s="95">
        <v>3.2153846153846155</v>
      </c>
      <c r="N64" s="102">
        <f t="shared" si="5"/>
        <v>20.892857142857139</v>
      </c>
      <c r="O64" s="125">
        <f t="shared" si="9"/>
        <v>245.73005205284173</v>
      </c>
      <c r="P64" s="120"/>
    </row>
    <row r="65" spans="1:16" ht="16.5" customHeight="1" x14ac:dyDescent="0.15">
      <c r="A65" s="88">
        <v>60</v>
      </c>
      <c r="B65" s="88" t="s">
        <v>89</v>
      </c>
      <c r="C65" s="122">
        <v>14911</v>
      </c>
      <c r="D65" s="122">
        <v>40751</v>
      </c>
      <c r="E65" s="102">
        <f t="shared" si="7"/>
        <v>76.223300867754986</v>
      </c>
      <c r="F65" s="123">
        <v>37820.589999999997</v>
      </c>
      <c r="G65" s="102">
        <f t="shared" si="8"/>
        <v>95.222799032829798</v>
      </c>
      <c r="H65" s="123">
        <v>22.230648135964838</v>
      </c>
      <c r="I65" s="102">
        <f t="shared" si="2"/>
        <v>44.296329513979678</v>
      </c>
      <c r="J65" s="124">
        <v>27</v>
      </c>
      <c r="K65" s="94">
        <f t="shared" si="3"/>
        <v>1.8107437462276171E-3</v>
      </c>
      <c r="L65" s="91">
        <f t="shared" si="4"/>
        <v>9.3451210852734583</v>
      </c>
      <c r="M65" s="95">
        <v>3.1153846153846154</v>
      </c>
      <c r="N65" s="102">
        <f t="shared" si="5"/>
        <v>18.571428571428562</v>
      </c>
      <c r="O65" s="125">
        <f t="shared" si="9"/>
        <v>243.65897907126649</v>
      </c>
    </row>
    <row r="66" spans="1:16" ht="16.5" customHeight="1" x14ac:dyDescent="0.15">
      <c r="A66" s="111">
        <v>61</v>
      </c>
      <c r="B66" s="128" t="s">
        <v>383</v>
      </c>
      <c r="C66" s="112">
        <v>39261</v>
      </c>
      <c r="D66" s="112">
        <v>35810</v>
      </c>
      <c r="E66" s="113">
        <f t="shared" si="7"/>
        <v>81.471253624496825</v>
      </c>
      <c r="F66" s="114">
        <v>39840.879999999997</v>
      </c>
      <c r="G66" s="113">
        <f t="shared" si="8"/>
        <v>94.888534343422265</v>
      </c>
      <c r="H66" s="114">
        <v>16.76674816307607</v>
      </c>
      <c r="I66" s="113">
        <f t="shared" si="2"/>
        <v>27.859527234789631</v>
      </c>
      <c r="J66" s="121">
        <v>125</v>
      </c>
      <c r="K66" s="116">
        <f t="shared" si="3"/>
        <v>3.1838210947250454E-3</v>
      </c>
      <c r="L66" s="117">
        <f t="shared" si="4"/>
        <v>16.431476682462261</v>
      </c>
      <c r="M66" s="118">
        <v>3.3</v>
      </c>
      <c r="N66" s="113">
        <f t="shared" si="5"/>
        <v>22.857142857142847</v>
      </c>
      <c r="O66" s="119">
        <f t="shared" si="9"/>
        <v>243.50793474231381</v>
      </c>
    </row>
    <row r="67" spans="1:16" ht="16.5" customHeight="1" x14ac:dyDescent="0.15">
      <c r="A67" s="88">
        <v>62</v>
      </c>
      <c r="B67" s="88" t="s">
        <v>44</v>
      </c>
      <c r="C67" s="122">
        <v>16061</v>
      </c>
      <c r="D67" s="122">
        <v>41535</v>
      </c>
      <c r="E67" s="102">
        <f t="shared" si="7"/>
        <v>75.390595957557537</v>
      </c>
      <c r="F67" s="123">
        <v>39022.410000000003</v>
      </c>
      <c r="G67" s="102">
        <f t="shared" si="8"/>
        <v>95.023953327993482</v>
      </c>
      <c r="H67" s="123">
        <v>22.448166569474505</v>
      </c>
      <c r="I67" s="102">
        <f t="shared" si="2"/>
        <v>44.950680344232389</v>
      </c>
      <c r="J67" s="124">
        <v>22</v>
      </c>
      <c r="K67" s="94">
        <f t="shared" si="3"/>
        <v>1.3697777224332232E-3</v>
      </c>
      <c r="L67" s="91">
        <f t="shared" si="4"/>
        <v>7.0693264592059348</v>
      </c>
      <c r="M67" s="95">
        <v>3.1769230769230772</v>
      </c>
      <c r="N67" s="102">
        <f t="shared" si="5"/>
        <v>20</v>
      </c>
      <c r="O67" s="125">
        <f t="shared" si="9"/>
        <v>242.43455608898932</v>
      </c>
    </row>
    <row r="68" spans="1:16" ht="16.5" customHeight="1" x14ac:dyDescent="0.15">
      <c r="A68" s="88">
        <v>63</v>
      </c>
      <c r="B68" s="88" t="s">
        <v>99</v>
      </c>
      <c r="C68" s="122">
        <v>4387</v>
      </c>
      <c r="D68" s="122">
        <v>46405</v>
      </c>
      <c r="E68" s="102">
        <f t="shared" si="7"/>
        <v>70.218053977121855</v>
      </c>
      <c r="F68" s="123">
        <v>56172.480000000003</v>
      </c>
      <c r="G68" s="102">
        <f t="shared" si="8"/>
        <v>92.186408806233018</v>
      </c>
      <c r="H68" s="123">
        <v>22.871792825301721</v>
      </c>
      <c r="I68" s="102">
        <f t="shared" si="2"/>
        <v>46.225055981022123</v>
      </c>
      <c r="J68" s="124">
        <v>6.5</v>
      </c>
      <c r="K68" s="94">
        <f t="shared" si="3"/>
        <v>1.4816503305219969E-3</v>
      </c>
      <c r="L68" s="91">
        <f t="shared" si="4"/>
        <v>7.6466931191173551</v>
      </c>
      <c r="M68" s="95">
        <v>3.4076923076923076</v>
      </c>
      <c r="N68" s="102">
        <f t="shared" si="5"/>
        <v>25.357142857142843</v>
      </c>
      <c r="O68" s="125">
        <f t="shared" si="9"/>
        <v>241.63335474063717</v>
      </c>
      <c r="P68" s="120"/>
    </row>
    <row r="69" spans="1:16" ht="16.5" customHeight="1" x14ac:dyDescent="0.15">
      <c r="A69" s="88">
        <v>64</v>
      </c>
      <c r="B69" s="88" t="s">
        <v>96</v>
      </c>
      <c r="C69" s="122">
        <v>6402</v>
      </c>
      <c r="D69" s="122">
        <v>45136</v>
      </c>
      <c r="E69" s="102">
        <f t="shared" si="7"/>
        <v>71.565888838142982</v>
      </c>
      <c r="F69" s="123">
        <v>51593.21</v>
      </c>
      <c r="G69" s="102">
        <f t="shared" si="8"/>
        <v>92.944066501050713</v>
      </c>
      <c r="H69" s="123">
        <v>24.135200945047867</v>
      </c>
      <c r="I69" s="102">
        <f t="shared" si="2"/>
        <v>50.025709280905183</v>
      </c>
      <c r="J69" s="124">
        <v>10</v>
      </c>
      <c r="K69" s="94">
        <f t="shared" si="3"/>
        <v>1.5620118712902219E-3</v>
      </c>
      <c r="L69" s="91">
        <f t="shared" si="4"/>
        <v>8.0614333774464324</v>
      </c>
      <c r="M69" s="95">
        <v>3.1076923076923082</v>
      </c>
      <c r="N69" s="102">
        <f t="shared" si="5"/>
        <v>18.392857142857146</v>
      </c>
      <c r="O69" s="125">
        <f t="shared" si="9"/>
        <v>240.98995514040246</v>
      </c>
    </row>
    <row r="70" spans="1:16" ht="16.5" customHeight="1" x14ac:dyDescent="0.15">
      <c r="A70" s="88">
        <v>65</v>
      </c>
      <c r="B70" s="88" t="s">
        <v>148</v>
      </c>
      <c r="C70" s="122">
        <v>43685</v>
      </c>
      <c r="D70" s="122">
        <v>40761</v>
      </c>
      <c r="E70" s="102">
        <f t="shared" si="7"/>
        <v>76.212679631655533</v>
      </c>
      <c r="F70" s="123">
        <v>46290.76</v>
      </c>
      <c r="G70" s="102">
        <f t="shared" si="8"/>
        <v>93.821377086337463</v>
      </c>
      <c r="H70" s="123">
        <v>20.816254403947749</v>
      </c>
      <c r="I70" s="102">
        <f t="shared" ref="I70:I133" si="10">SUM((H70-$H$2)/$H$3)*100</f>
        <v>40.041473050017125</v>
      </c>
      <c r="J70" s="124">
        <v>64</v>
      </c>
      <c r="K70" s="94">
        <f t="shared" ref="K70:K133" si="11">SUM(J70/C70)</f>
        <v>1.4650337644500401E-3</v>
      </c>
      <c r="L70" s="91">
        <f t="shared" ref="L70:L133" si="12">SUM((K70-$K$2)/$K$3)*100</f>
        <v>7.5609361906246342</v>
      </c>
      <c r="M70" s="95">
        <v>3.3076923076923075</v>
      </c>
      <c r="N70" s="102">
        <f t="shared" ref="N70:N133" si="13">SUM((M70-$M$2)/$M$3)*100</f>
        <v>23.035714285714274</v>
      </c>
      <c r="O70" s="125">
        <f t="shared" si="9"/>
        <v>240.67218024434902</v>
      </c>
    </row>
    <row r="71" spans="1:16" ht="16.5" customHeight="1" x14ac:dyDescent="0.15">
      <c r="A71" s="88">
        <v>66</v>
      </c>
      <c r="B71" s="88" t="s">
        <v>37</v>
      </c>
      <c r="C71" s="122">
        <v>5065</v>
      </c>
      <c r="D71" s="122">
        <v>31856</v>
      </c>
      <c r="E71" s="102">
        <f t="shared" si="7"/>
        <v>85.670890378222211</v>
      </c>
      <c r="F71" s="123">
        <v>28592.560000000001</v>
      </c>
      <c r="G71" s="102">
        <f t="shared" si="8"/>
        <v>96.749611808121159</v>
      </c>
      <c r="H71" s="123">
        <v>17.232741117418854</v>
      </c>
      <c r="I71" s="102">
        <f t="shared" si="10"/>
        <v>29.261352687677348</v>
      </c>
      <c r="J71" s="124">
        <v>4</v>
      </c>
      <c r="K71" s="94">
        <f t="shared" si="11"/>
        <v>7.8973346495557744E-4</v>
      </c>
      <c r="L71" s="91">
        <f t="shared" si="12"/>
        <v>4.0757588534974971</v>
      </c>
      <c r="M71" s="95">
        <v>3.3615384615384616</v>
      </c>
      <c r="N71" s="102">
        <f t="shared" si="13"/>
        <v>24.285714285714278</v>
      </c>
      <c r="O71" s="125">
        <f t="shared" si="9"/>
        <v>240.04332801323247</v>
      </c>
    </row>
    <row r="72" spans="1:16" ht="16.5" customHeight="1" x14ac:dyDescent="0.15">
      <c r="A72" s="88">
        <v>67</v>
      </c>
      <c r="B72" s="88" t="s">
        <v>132</v>
      </c>
      <c r="C72" s="122">
        <v>9755</v>
      </c>
      <c r="D72" s="122">
        <v>40031</v>
      </c>
      <c r="E72" s="102">
        <f t="shared" si="7"/>
        <v>76.988029866915909</v>
      </c>
      <c r="F72" s="123">
        <v>43571.23</v>
      </c>
      <c r="G72" s="102">
        <f t="shared" si="8"/>
        <v>94.27133370186516</v>
      </c>
      <c r="H72" s="123">
        <v>21.067967721749262</v>
      </c>
      <c r="I72" s="102">
        <f t="shared" si="10"/>
        <v>40.798690798561481</v>
      </c>
      <c r="J72" s="124">
        <v>11</v>
      </c>
      <c r="K72" s="94">
        <f t="shared" si="11"/>
        <v>1.1276268580215274E-3</v>
      </c>
      <c r="L72" s="91">
        <f t="shared" si="12"/>
        <v>5.8196028837163771</v>
      </c>
      <c r="M72" s="95">
        <v>3.2461538461538462</v>
      </c>
      <c r="N72" s="102">
        <f t="shared" si="13"/>
        <v>21.607142857142851</v>
      </c>
      <c r="O72" s="125">
        <f t="shared" si="9"/>
        <v>239.4848001082018</v>
      </c>
    </row>
    <row r="73" spans="1:16" ht="16.5" customHeight="1" x14ac:dyDescent="0.15">
      <c r="A73" s="88">
        <v>68</v>
      </c>
      <c r="B73" s="127" t="s">
        <v>116</v>
      </c>
      <c r="C73" s="122">
        <v>14198</v>
      </c>
      <c r="D73" s="122">
        <v>42804</v>
      </c>
      <c r="E73" s="102">
        <f t="shared" si="7"/>
        <v>74.04276109653641</v>
      </c>
      <c r="F73" s="123">
        <v>47143.76</v>
      </c>
      <c r="G73" s="102">
        <f t="shared" si="8"/>
        <v>93.680244981508636</v>
      </c>
      <c r="H73" s="123">
        <v>22.473255179256334</v>
      </c>
      <c r="I73" s="102">
        <f t="shared" si="10"/>
        <v>45.026153270254063</v>
      </c>
      <c r="J73" s="124">
        <v>17.5</v>
      </c>
      <c r="K73" s="94">
        <f t="shared" si="11"/>
        <v>1.2325679673193407E-3</v>
      </c>
      <c r="L73" s="91">
        <f t="shared" si="12"/>
        <v>6.3611965660107836</v>
      </c>
      <c r="M73" s="95">
        <v>3.1769230769230772</v>
      </c>
      <c r="N73" s="102">
        <f t="shared" si="13"/>
        <v>20</v>
      </c>
      <c r="O73" s="125">
        <f t="shared" si="9"/>
        <v>239.11035591430991</v>
      </c>
    </row>
    <row r="74" spans="1:16" ht="16.5" customHeight="1" x14ac:dyDescent="0.15">
      <c r="A74" s="88">
        <v>69</v>
      </c>
      <c r="B74" s="88" t="s">
        <v>17</v>
      </c>
      <c r="C74" s="122">
        <v>3664</v>
      </c>
      <c r="D74" s="122">
        <v>41218</v>
      </c>
      <c r="E74" s="102">
        <f t="shared" si="7"/>
        <v>75.727289141910333</v>
      </c>
      <c r="F74" s="123">
        <v>50271.519999999997</v>
      </c>
      <c r="G74" s="102">
        <f t="shared" si="8"/>
        <v>93.16274515478014</v>
      </c>
      <c r="H74" s="123">
        <v>19.708151575182139</v>
      </c>
      <c r="I74" s="102">
        <f t="shared" si="10"/>
        <v>36.708017607603175</v>
      </c>
      <c r="J74" s="124">
        <v>4</v>
      </c>
      <c r="K74" s="94">
        <f t="shared" si="11"/>
        <v>1.0917030567685589E-3</v>
      </c>
      <c r="L74" s="91">
        <f t="shared" si="12"/>
        <v>5.6342026727524077</v>
      </c>
      <c r="M74" s="95">
        <v>3.5076923076923077</v>
      </c>
      <c r="N74" s="102">
        <f t="shared" si="13"/>
        <v>27.67857142857142</v>
      </c>
      <c r="O74" s="125">
        <f t="shared" si="9"/>
        <v>238.91082600561748</v>
      </c>
    </row>
    <row r="75" spans="1:16" ht="16.5" customHeight="1" x14ac:dyDescent="0.15">
      <c r="A75" s="88">
        <v>70</v>
      </c>
      <c r="B75" s="88" t="s">
        <v>90</v>
      </c>
      <c r="C75" s="122">
        <v>4281</v>
      </c>
      <c r="D75" s="122">
        <v>36369</v>
      </c>
      <c r="E75" s="102">
        <f t="shared" si="7"/>
        <v>80.877526526537153</v>
      </c>
      <c r="F75" s="123">
        <v>40862.660000000003</v>
      </c>
      <c r="G75" s="102">
        <f t="shared" si="8"/>
        <v>94.719476943572317</v>
      </c>
      <c r="H75" s="123">
        <v>14.131129271232336</v>
      </c>
      <c r="I75" s="102">
        <f t="shared" si="10"/>
        <v>19.930914554563447</v>
      </c>
      <c r="J75" s="124">
        <v>8</v>
      </c>
      <c r="K75" s="94">
        <f t="shared" si="11"/>
        <v>1.8687222611539359E-3</v>
      </c>
      <c r="L75" s="91">
        <f t="shared" si="12"/>
        <v>9.644344121917694</v>
      </c>
      <c r="M75" s="95">
        <v>3.7615384615384619</v>
      </c>
      <c r="N75" s="102">
        <f t="shared" si="13"/>
        <v>33.571428571428569</v>
      </c>
      <c r="O75" s="125">
        <f t="shared" si="9"/>
        <v>238.7436907180192</v>
      </c>
    </row>
    <row r="76" spans="1:16" ht="16.5" customHeight="1" x14ac:dyDescent="0.15">
      <c r="A76" s="88">
        <v>71</v>
      </c>
      <c r="B76" s="127" t="s">
        <v>149</v>
      </c>
      <c r="C76" s="122">
        <v>25737</v>
      </c>
      <c r="D76" s="122">
        <v>46758</v>
      </c>
      <c r="E76" s="102">
        <f t="shared" si="7"/>
        <v>69.843124342811009</v>
      </c>
      <c r="F76" s="123">
        <v>61252.46</v>
      </c>
      <c r="G76" s="102">
        <f t="shared" si="8"/>
        <v>91.345906731334622</v>
      </c>
      <c r="H76" s="123">
        <v>25.175310348909015</v>
      </c>
      <c r="I76" s="102">
        <f t="shared" si="10"/>
        <v>53.154623189435831</v>
      </c>
      <c r="J76" s="124">
        <v>13</v>
      </c>
      <c r="K76" s="94">
        <f t="shared" si="11"/>
        <v>5.0510937560710261E-4</v>
      </c>
      <c r="L76" s="91">
        <f t="shared" si="12"/>
        <v>2.606833952175299</v>
      </c>
      <c r="M76" s="95">
        <v>3.2538461538461538</v>
      </c>
      <c r="N76" s="102">
        <f t="shared" si="13"/>
        <v>21.785714285714278</v>
      </c>
      <c r="O76" s="125">
        <f t="shared" si="9"/>
        <v>238.73620250147104</v>
      </c>
    </row>
    <row r="77" spans="1:16" ht="16.5" customHeight="1" x14ac:dyDescent="0.15">
      <c r="A77" s="88">
        <v>72</v>
      </c>
      <c r="B77" s="127" t="s">
        <v>119</v>
      </c>
      <c r="C77" s="122">
        <v>5271</v>
      </c>
      <c r="D77" s="122">
        <v>35713</v>
      </c>
      <c r="E77" s="102">
        <f t="shared" si="7"/>
        <v>81.574279614661549</v>
      </c>
      <c r="F77" s="123">
        <v>44138.09</v>
      </c>
      <c r="G77" s="102">
        <f t="shared" si="8"/>
        <v>94.177544551873055</v>
      </c>
      <c r="H77" s="123">
        <v>19.117804832961433</v>
      </c>
      <c r="I77" s="102">
        <f t="shared" si="10"/>
        <v>34.932104299125179</v>
      </c>
      <c r="J77" s="124">
        <v>4.5</v>
      </c>
      <c r="K77" s="94">
        <f t="shared" si="11"/>
        <v>8.5372794536141153E-4</v>
      </c>
      <c r="L77" s="91">
        <f t="shared" si="12"/>
        <v>4.4060298647477572</v>
      </c>
      <c r="M77" s="95">
        <v>3.3000000000000003</v>
      </c>
      <c r="N77" s="102">
        <f t="shared" si="13"/>
        <v>22.857142857142854</v>
      </c>
      <c r="O77" s="125">
        <f t="shared" si="9"/>
        <v>237.9471011875504</v>
      </c>
    </row>
    <row r="78" spans="1:16" ht="16.5" customHeight="1" x14ac:dyDescent="0.15">
      <c r="A78" s="88">
        <v>73</v>
      </c>
      <c r="B78" s="88" t="s">
        <v>49</v>
      </c>
      <c r="C78" s="122">
        <v>13960</v>
      </c>
      <c r="D78" s="122">
        <v>43171</v>
      </c>
      <c r="E78" s="102">
        <f t="shared" si="7"/>
        <v>73.652961731686332</v>
      </c>
      <c r="F78" s="123">
        <v>53379.45</v>
      </c>
      <c r="G78" s="102">
        <f t="shared" si="8"/>
        <v>92.64852627721784</v>
      </c>
      <c r="H78" s="123">
        <v>21.708906695770786</v>
      </c>
      <c r="I78" s="102">
        <f t="shared" si="10"/>
        <v>42.726798421558257</v>
      </c>
      <c r="J78" s="124">
        <v>14.5</v>
      </c>
      <c r="K78" s="94">
        <f t="shared" si="11"/>
        <v>1.0386819484240687E-3</v>
      </c>
      <c r="L78" s="91">
        <f t="shared" si="12"/>
        <v>5.3605644627147191</v>
      </c>
      <c r="M78" s="95">
        <v>3.3230769230769233</v>
      </c>
      <c r="N78" s="102">
        <f t="shared" si="13"/>
        <v>23.392857142857139</v>
      </c>
      <c r="O78" s="125">
        <f t="shared" si="9"/>
        <v>237.7817080360343</v>
      </c>
    </row>
    <row r="79" spans="1:16" ht="16.5" customHeight="1" x14ac:dyDescent="0.15">
      <c r="A79" s="88">
        <v>74</v>
      </c>
      <c r="B79" s="88" t="s">
        <v>177</v>
      </c>
      <c r="C79" s="122">
        <v>5872</v>
      </c>
      <c r="D79" s="122">
        <v>39056</v>
      </c>
      <c r="E79" s="102">
        <f t="shared" si="7"/>
        <v>78.023600386612998</v>
      </c>
      <c r="F79" s="123">
        <v>36352.6</v>
      </c>
      <c r="G79" s="102">
        <f t="shared" si="8"/>
        <v>95.46568357980243</v>
      </c>
      <c r="H79" s="123">
        <v>20.051290477405914</v>
      </c>
      <c r="I79" s="102">
        <f t="shared" si="10"/>
        <v>37.740266791910358</v>
      </c>
      <c r="J79" s="124">
        <v>9</v>
      </c>
      <c r="K79" s="94">
        <f t="shared" si="11"/>
        <v>1.5326975476839238E-3</v>
      </c>
      <c r="L79" s="91">
        <f t="shared" si="12"/>
        <v>7.9101442156285522</v>
      </c>
      <c r="M79" s="95">
        <v>3.115384615384615</v>
      </c>
      <c r="N79" s="102">
        <f t="shared" si="13"/>
        <v>18.571428571428555</v>
      </c>
      <c r="O79" s="125">
        <f t="shared" si="9"/>
        <v>237.71112354538289</v>
      </c>
    </row>
    <row r="80" spans="1:16" ht="16.5" customHeight="1" x14ac:dyDescent="0.15">
      <c r="A80" s="88">
        <v>75</v>
      </c>
      <c r="B80" s="127" t="s">
        <v>118</v>
      </c>
      <c r="C80" s="122">
        <v>23709</v>
      </c>
      <c r="D80" s="122">
        <v>40952</v>
      </c>
      <c r="E80" s="102">
        <f t="shared" si="7"/>
        <v>76.009814022155894</v>
      </c>
      <c r="F80" s="123">
        <v>62305.75</v>
      </c>
      <c r="G80" s="102">
        <f t="shared" si="8"/>
        <v>91.171635881750618</v>
      </c>
      <c r="H80" s="123">
        <v>20.913536402686113</v>
      </c>
      <c r="I80" s="102">
        <f t="shared" si="10"/>
        <v>40.334122071141401</v>
      </c>
      <c r="J80" s="124">
        <v>26.5</v>
      </c>
      <c r="K80" s="94">
        <f t="shared" si="11"/>
        <v>1.1177190096587793E-3</v>
      </c>
      <c r="L80" s="91">
        <f t="shared" si="12"/>
        <v>5.7684691753507922</v>
      </c>
      <c r="M80" s="95">
        <v>3.3615384615384616</v>
      </c>
      <c r="N80" s="102">
        <f t="shared" si="13"/>
        <v>24.285714285714278</v>
      </c>
      <c r="O80" s="125">
        <f t="shared" si="9"/>
        <v>237.56975543611298</v>
      </c>
    </row>
    <row r="81" spans="1:16" ht="16.5" customHeight="1" x14ac:dyDescent="0.15">
      <c r="A81" s="88">
        <v>76</v>
      </c>
      <c r="B81" s="88" t="s">
        <v>109</v>
      </c>
      <c r="C81" s="122">
        <v>6733</v>
      </c>
      <c r="D81" s="122">
        <v>38472</v>
      </c>
      <c r="E81" s="102">
        <f t="shared" si="7"/>
        <v>78.643880574821296</v>
      </c>
      <c r="F81" s="123">
        <v>47225.63</v>
      </c>
      <c r="G81" s="102">
        <f t="shared" si="8"/>
        <v>93.666699277613745</v>
      </c>
      <c r="H81" s="123">
        <v>20.964840499180035</v>
      </c>
      <c r="I81" s="102">
        <f t="shared" si="10"/>
        <v>40.488457855904549</v>
      </c>
      <c r="J81" s="124">
        <v>4</v>
      </c>
      <c r="K81" s="94">
        <f t="shared" si="11"/>
        <v>5.9408881627803355E-4</v>
      </c>
      <c r="L81" s="91">
        <f t="shared" si="12"/>
        <v>3.066050585617826</v>
      </c>
      <c r="M81" s="95">
        <v>3.2384615384615385</v>
      </c>
      <c r="N81" s="102">
        <f t="shared" si="13"/>
        <v>21.428571428571423</v>
      </c>
      <c r="O81" s="125">
        <f t="shared" si="9"/>
        <v>237.29365972252884</v>
      </c>
    </row>
    <row r="82" spans="1:16" ht="16.5" customHeight="1" x14ac:dyDescent="0.15">
      <c r="A82" s="88">
        <v>77</v>
      </c>
      <c r="B82" s="88" t="s">
        <v>138</v>
      </c>
      <c r="C82" s="122">
        <v>4167</v>
      </c>
      <c r="D82" s="122">
        <v>45930</v>
      </c>
      <c r="E82" s="102">
        <f t="shared" si="7"/>
        <v>70.722562691846079</v>
      </c>
      <c r="F82" s="123">
        <v>51497.98</v>
      </c>
      <c r="G82" s="102">
        <f t="shared" si="8"/>
        <v>92.959822667923916</v>
      </c>
      <c r="H82" s="123">
        <v>22.323423551322769</v>
      </c>
      <c r="I82" s="102">
        <f t="shared" si="10"/>
        <v>44.575421584876764</v>
      </c>
      <c r="J82" s="124">
        <v>4</v>
      </c>
      <c r="K82" s="94">
        <f t="shared" si="11"/>
        <v>9.5992320614350852E-4</v>
      </c>
      <c r="L82" s="91">
        <f t="shared" si="12"/>
        <v>4.9540961346207872</v>
      </c>
      <c r="M82" s="95">
        <v>3.3461538461538463</v>
      </c>
      <c r="N82" s="102">
        <f t="shared" si="13"/>
        <v>23.92857142857142</v>
      </c>
      <c r="O82" s="125">
        <f t="shared" si="9"/>
        <v>237.14047450783895</v>
      </c>
    </row>
    <row r="83" spans="1:16" ht="16.5" customHeight="1" x14ac:dyDescent="0.15">
      <c r="A83" s="88">
        <v>78</v>
      </c>
      <c r="B83" s="88" t="s">
        <v>84</v>
      </c>
      <c r="C83" s="122">
        <v>9529</v>
      </c>
      <c r="D83" s="122">
        <v>45072</v>
      </c>
      <c r="E83" s="102">
        <f t="shared" si="7"/>
        <v>71.633864749179509</v>
      </c>
      <c r="F83" s="123">
        <v>45038.86</v>
      </c>
      <c r="G83" s="102">
        <f t="shared" si="8"/>
        <v>94.028508718266181</v>
      </c>
      <c r="H83" s="123">
        <v>26.389004565123209</v>
      </c>
      <c r="I83" s="102">
        <f t="shared" si="10"/>
        <v>56.805724409863565</v>
      </c>
      <c r="J83" s="124">
        <v>1</v>
      </c>
      <c r="K83" s="94">
        <f t="shared" si="11"/>
        <v>1.04942806170637E-4</v>
      </c>
      <c r="L83" s="91">
        <f t="shared" si="12"/>
        <v>0.54160243973567068</v>
      </c>
      <c r="M83" s="95">
        <v>2.9230769230769229</v>
      </c>
      <c r="N83" s="102">
        <f t="shared" si="13"/>
        <v>14.107142857142845</v>
      </c>
      <c r="O83" s="125">
        <f t="shared" si="9"/>
        <v>237.11684317418775</v>
      </c>
    </row>
    <row r="84" spans="1:16" ht="16.5" customHeight="1" x14ac:dyDescent="0.15">
      <c r="A84" s="88">
        <v>79</v>
      </c>
      <c r="B84" s="88" t="s">
        <v>102</v>
      </c>
      <c r="C84" s="122">
        <v>19658</v>
      </c>
      <c r="D84" s="122">
        <v>50195</v>
      </c>
      <c r="E84" s="102">
        <f t="shared" si="7"/>
        <v>66.192605495427557</v>
      </c>
      <c r="F84" s="123">
        <v>70675.44</v>
      </c>
      <c r="G84" s="102">
        <f t="shared" si="8"/>
        <v>89.786838734664144</v>
      </c>
      <c r="H84" s="123">
        <v>24.086581575524772</v>
      </c>
      <c r="I84" s="102">
        <f t="shared" si="10"/>
        <v>49.879449838427234</v>
      </c>
      <c r="J84" s="124">
        <v>0.5</v>
      </c>
      <c r="K84" s="94">
        <f t="shared" si="11"/>
        <v>2.5434937430053922E-5</v>
      </c>
      <c r="L84" s="91">
        <f t="shared" si="12"/>
        <v>0.13126792268392526</v>
      </c>
      <c r="M84" s="95">
        <v>3.6538461538461542</v>
      </c>
      <c r="N84" s="102">
        <f t="shared" si="13"/>
        <v>31.071428571428573</v>
      </c>
      <c r="O84" s="125">
        <f t="shared" si="9"/>
        <v>237.06159056263144</v>
      </c>
    </row>
    <row r="85" spans="1:16" ht="16.5" customHeight="1" x14ac:dyDescent="0.15">
      <c r="A85" s="88">
        <v>80</v>
      </c>
      <c r="B85" s="88" t="s">
        <v>65</v>
      </c>
      <c r="C85" s="122">
        <v>16071</v>
      </c>
      <c r="D85" s="122">
        <v>42602</v>
      </c>
      <c r="E85" s="102">
        <f t="shared" si="7"/>
        <v>74.257310065745457</v>
      </c>
      <c r="F85" s="123">
        <v>44704.77</v>
      </c>
      <c r="G85" s="102">
        <f t="shared" si="8"/>
        <v>94.083785183567784</v>
      </c>
      <c r="H85" s="123">
        <v>21.545655882898593</v>
      </c>
      <c r="I85" s="102">
        <f t="shared" si="10"/>
        <v>42.235698411233834</v>
      </c>
      <c r="J85" s="124">
        <v>17.5</v>
      </c>
      <c r="K85" s="94">
        <f t="shared" si="11"/>
        <v>1.0889179267002675E-3</v>
      </c>
      <c r="L85" s="91">
        <f t="shared" si="12"/>
        <v>5.6198288124087545</v>
      </c>
      <c r="M85" s="95">
        <v>3.2</v>
      </c>
      <c r="N85" s="102">
        <f t="shared" si="13"/>
        <v>20.535714285714281</v>
      </c>
      <c r="O85" s="125">
        <f t="shared" si="9"/>
        <v>236.7323367586701</v>
      </c>
    </row>
    <row r="86" spans="1:16" ht="16.5" customHeight="1" x14ac:dyDescent="0.15">
      <c r="A86" s="88">
        <v>81</v>
      </c>
      <c r="B86" s="88" t="s">
        <v>22</v>
      </c>
      <c r="C86" s="122">
        <v>19627</v>
      </c>
      <c r="D86" s="122">
        <v>44782</v>
      </c>
      <c r="E86" s="102">
        <f t="shared" si="7"/>
        <v>71.941880596063768</v>
      </c>
      <c r="F86" s="123">
        <v>56694.97</v>
      </c>
      <c r="G86" s="102">
        <f t="shared" si="8"/>
        <v>92.099960842045434</v>
      </c>
      <c r="H86" s="123">
        <v>22.013454135670585</v>
      </c>
      <c r="I86" s="102">
        <f t="shared" si="10"/>
        <v>43.642954661442701</v>
      </c>
      <c r="J86" s="124">
        <v>20</v>
      </c>
      <c r="K86" s="94">
        <f t="shared" si="11"/>
        <v>1.0190044326692821E-3</v>
      </c>
      <c r="L86" s="91">
        <f t="shared" si="12"/>
        <v>5.2590101882521081</v>
      </c>
      <c r="M86" s="95">
        <v>3.3307692307692309</v>
      </c>
      <c r="N86" s="102">
        <f t="shared" si="13"/>
        <v>23.571428571428566</v>
      </c>
      <c r="O86" s="125">
        <f t="shared" si="9"/>
        <v>236.51523485923258</v>
      </c>
    </row>
    <row r="87" spans="1:16" ht="16.5" customHeight="1" x14ac:dyDescent="0.15">
      <c r="A87" s="88">
        <v>82</v>
      </c>
      <c r="B87" s="88" t="s">
        <v>161</v>
      </c>
      <c r="C87" s="122">
        <v>36237</v>
      </c>
      <c r="D87" s="122">
        <v>46622</v>
      </c>
      <c r="E87" s="102">
        <f t="shared" si="7"/>
        <v>69.987573153763634</v>
      </c>
      <c r="F87" s="123">
        <v>75060.25</v>
      </c>
      <c r="G87" s="102">
        <f t="shared" si="8"/>
        <v>89.061355188855856</v>
      </c>
      <c r="H87" s="123">
        <v>22.837833390774932</v>
      </c>
      <c r="I87" s="102">
        <f t="shared" si="10"/>
        <v>46.122897355571517</v>
      </c>
      <c r="J87" s="124">
        <v>12.5</v>
      </c>
      <c r="K87" s="94">
        <f t="shared" si="11"/>
        <v>3.4495129287744568E-4</v>
      </c>
      <c r="L87" s="91">
        <f t="shared" si="12"/>
        <v>1.7802693546103447</v>
      </c>
      <c r="M87" s="95">
        <v>3.5769230769230771</v>
      </c>
      <c r="N87" s="102">
        <f t="shared" si="13"/>
        <v>29.285714285714281</v>
      </c>
      <c r="O87" s="125">
        <f t="shared" si="9"/>
        <v>236.23780933851563</v>
      </c>
    </row>
    <row r="88" spans="1:16" ht="16.5" customHeight="1" x14ac:dyDescent="0.15">
      <c r="A88" s="88">
        <v>83</v>
      </c>
      <c r="B88" s="88" t="s">
        <v>113</v>
      </c>
      <c r="C88" s="122">
        <v>27151</v>
      </c>
      <c r="D88" s="122">
        <v>38056</v>
      </c>
      <c r="E88" s="102">
        <f t="shared" si="7"/>
        <v>79.085723996558727</v>
      </c>
      <c r="F88" s="123">
        <v>51111.17</v>
      </c>
      <c r="G88" s="102">
        <f t="shared" si="8"/>
        <v>93.023821858391486</v>
      </c>
      <c r="H88" s="123">
        <v>18.718927460400494</v>
      </c>
      <c r="I88" s="102">
        <f t="shared" si="10"/>
        <v>33.732179604500743</v>
      </c>
      <c r="J88" s="124">
        <v>28</v>
      </c>
      <c r="K88" s="94">
        <f t="shared" si="11"/>
        <v>1.0312695664984714E-3</v>
      </c>
      <c r="L88" s="91">
        <f t="shared" si="12"/>
        <v>5.3223096810708173</v>
      </c>
      <c r="M88" s="95">
        <v>3.384615384615385</v>
      </c>
      <c r="N88" s="102">
        <f t="shared" si="13"/>
        <v>24.821428571428573</v>
      </c>
      <c r="O88" s="125">
        <f t="shared" si="9"/>
        <v>235.98546371195036</v>
      </c>
    </row>
    <row r="89" spans="1:16" ht="16.5" customHeight="1" x14ac:dyDescent="0.15">
      <c r="A89" s="88">
        <v>84</v>
      </c>
      <c r="B89" s="88" t="s">
        <v>59</v>
      </c>
      <c r="C89" s="122">
        <v>12869</v>
      </c>
      <c r="D89" s="122">
        <v>41065</v>
      </c>
      <c r="E89" s="102">
        <f t="shared" si="7"/>
        <v>75.889794054232027</v>
      </c>
      <c r="F89" s="123">
        <v>45534.47</v>
      </c>
      <c r="G89" s="102">
        <f t="shared" si="8"/>
        <v>93.946508152645777</v>
      </c>
      <c r="H89" s="123">
        <v>20.680724054543415</v>
      </c>
      <c r="I89" s="102">
        <f t="shared" si="10"/>
        <v>39.633763251696855</v>
      </c>
      <c r="J89" s="124">
        <v>17</v>
      </c>
      <c r="K89" s="94">
        <f t="shared" si="11"/>
        <v>1.321003963011889E-3</v>
      </c>
      <c r="L89" s="91">
        <f t="shared" si="12"/>
        <v>6.8176085181521877</v>
      </c>
      <c r="M89" s="95">
        <v>3.161538461538461</v>
      </c>
      <c r="N89" s="102">
        <f t="shared" si="13"/>
        <v>19.642857142857121</v>
      </c>
      <c r="O89" s="125">
        <f t="shared" si="9"/>
        <v>235.93053111958395</v>
      </c>
      <c r="P89" s="120"/>
    </row>
    <row r="90" spans="1:16" ht="16.5" customHeight="1" x14ac:dyDescent="0.15">
      <c r="A90" s="88">
        <v>85</v>
      </c>
      <c r="B90" s="88" t="s">
        <v>165</v>
      </c>
      <c r="C90" s="122">
        <v>44660</v>
      </c>
      <c r="D90" s="122">
        <v>38989</v>
      </c>
      <c r="E90" s="102">
        <f t="shared" si="7"/>
        <v>78.094762668479362</v>
      </c>
      <c r="F90" s="123">
        <v>46648.28</v>
      </c>
      <c r="G90" s="102">
        <f t="shared" si="8"/>
        <v>93.762224038132999</v>
      </c>
      <c r="H90" s="123">
        <v>19.63621872541129</v>
      </c>
      <c r="I90" s="102">
        <f t="shared" si="10"/>
        <v>36.491625280706849</v>
      </c>
      <c r="J90" s="124">
        <v>43.5</v>
      </c>
      <c r="K90" s="94">
        <f t="shared" si="11"/>
        <v>9.7402597402597403E-4</v>
      </c>
      <c r="L90" s="91">
        <f t="shared" si="12"/>
        <v>5.0268795275076679</v>
      </c>
      <c r="M90" s="95">
        <v>3.2769230769230768</v>
      </c>
      <c r="N90" s="102">
        <f t="shared" si="13"/>
        <v>22.321428571428562</v>
      </c>
      <c r="O90" s="125">
        <f t="shared" si="9"/>
        <v>235.69692008625543</v>
      </c>
    </row>
    <row r="91" spans="1:16" ht="16.5" customHeight="1" x14ac:dyDescent="0.15">
      <c r="A91" s="88">
        <v>86</v>
      </c>
      <c r="B91" s="88" t="s">
        <v>147</v>
      </c>
      <c r="C91" s="122">
        <v>19572</v>
      </c>
      <c r="D91" s="122">
        <v>43742</v>
      </c>
      <c r="E91" s="102">
        <f t="shared" si="7"/>
        <v>73.046489150407325</v>
      </c>
      <c r="F91" s="123">
        <v>61779.86</v>
      </c>
      <c r="G91" s="102">
        <f t="shared" si="8"/>
        <v>91.258646388911743</v>
      </c>
      <c r="H91" s="123">
        <v>19.657232593493003</v>
      </c>
      <c r="I91" s="102">
        <f t="shared" si="10"/>
        <v>36.554840346226705</v>
      </c>
      <c r="J91" s="124">
        <v>8</v>
      </c>
      <c r="K91" s="94">
        <f t="shared" si="11"/>
        <v>4.0874718986306971E-4</v>
      </c>
      <c r="L91" s="91">
        <f t="shared" si="12"/>
        <v>2.1095154907995939</v>
      </c>
      <c r="M91" s="95">
        <v>3.6923076923076916</v>
      </c>
      <c r="N91" s="102">
        <f t="shared" si="13"/>
        <v>31.96428571428569</v>
      </c>
      <c r="O91" s="125">
        <f t="shared" si="9"/>
        <v>234.93377709063105</v>
      </c>
    </row>
    <row r="92" spans="1:16" ht="16.5" customHeight="1" x14ac:dyDescent="0.15">
      <c r="A92" s="88">
        <v>87</v>
      </c>
      <c r="B92" s="88" t="s">
        <v>58</v>
      </c>
      <c r="C92" s="122">
        <v>9023</v>
      </c>
      <c r="D92" s="122">
        <v>41148</v>
      </c>
      <c r="E92" s="102">
        <f t="shared" si="7"/>
        <v>75.801637794606535</v>
      </c>
      <c r="F92" s="123">
        <v>49786.92</v>
      </c>
      <c r="G92" s="102">
        <f t="shared" si="8"/>
        <v>93.242924073889228</v>
      </c>
      <c r="H92" s="123">
        <v>20.566769509902755</v>
      </c>
      <c r="I92" s="102">
        <f t="shared" si="10"/>
        <v>39.2909589675102</v>
      </c>
      <c r="J92" s="124">
        <v>6.5</v>
      </c>
      <c r="K92" s="94">
        <f t="shared" si="11"/>
        <v>7.2038124792197719E-4</v>
      </c>
      <c r="L92" s="91">
        <f t="shared" si="12"/>
        <v>3.7178369404375307</v>
      </c>
      <c r="M92" s="95">
        <v>3.3</v>
      </c>
      <c r="N92" s="102">
        <f t="shared" si="13"/>
        <v>22.857142857142847</v>
      </c>
      <c r="O92" s="125">
        <f t="shared" si="9"/>
        <v>234.91050063358631</v>
      </c>
    </row>
    <row r="93" spans="1:16" ht="16.5" customHeight="1" x14ac:dyDescent="0.15">
      <c r="A93" s="88">
        <v>88</v>
      </c>
      <c r="B93" s="88" t="s">
        <v>130</v>
      </c>
      <c r="C93" s="122">
        <v>9349</v>
      </c>
      <c r="D93" s="122">
        <v>47409</v>
      </c>
      <c r="E93" s="102">
        <f t="shared" si="7"/>
        <v>69.151681872736347</v>
      </c>
      <c r="F93" s="123">
        <v>54849.24</v>
      </c>
      <c r="G93" s="102">
        <f t="shared" si="8"/>
        <v>92.405343913376853</v>
      </c>
      <c r="H93" s="123">
        <v>21.748009381212263</v>
      </c>
      <c r="I93" s="102">
        <f t="shared" si="10"/>
        <v>42.844429255280694</v>
      </c>
      <c r="J93" s="124">
        <v>13.5</v>
      </c>
      <c r="K93" s="94">
        <f t="shared" si="11"/>
        <v>1.4440047063857097E-3</v>
      </c>
      <c r="L93" s="91">
        <f t="shared" si="12"/>
        <v>7.452406701385847</v>
      </c>
      <c r="M93" s="95">
        <v>3.3</v>
      </c>
      <c r="N93" s="102">
        <f t="shared" si="13"/>
        <v>22.857142857142847</v>
      </c>
      <c r="O93" s="125">
        <f t="shared" si="9"/>
        <v>234.7110045999226</v>
      </c>
    </row>
    <row r="94" spans="1:16" ht="16.5" customHeight="1" x14ac:dyDescent="0.15">
      <c r="A94" s="88">
        <v>89</v>
      </c>
      <c r="B94" s="88" t="s">
        <v>172</v>
      </c>
      <c r="C94" s="122">
        <v>62903</v>
      </c>
      <c r="D94" s="122">
        <v>51556</v>
      </c>
      <c r="E94" s="102">
        <f t="shared" si="7"/>
        <v>64.747055262291425</v>
      </c>
      <c r="F94" s="123">
        <v>67395.17</v>
      </c>
      <c r="G94" s="102">
        <f t="shared" si="8"/>
        <v>90.329571922831619</v>
      </c>
      <c r="H94" s="123">
        <v>25.588004152123698</v>
      </c>
      <c r="I94" s="102">
        <f t="shared" si="10"/>
        <v>54.396111225260981</v>
      </c>
      <c r="J94" s="126">
        <v>108</v>
      </c>
      <c r="K94" s="94">
        <f t="shared" si="11"/>
        <v>1.7169292402588112E-3</v>
      </c>
      <c r="L94" s="91">
        <f t="shared" si="12"/>
        <v>8.860951019983947</v>
      </c>
      <c r="M94" s="95">
        <v>3.0076923076923077</v>
      </c>
      <c r="N94" s="102">
        <f t="shared" si="13"/>
        <v>16.071428571428566</v>
      </c>
      <c r="O94" s="125">
        <f t="shared" si="9"/>
        <v>234.40511800179652</v>
      </c>
    </row>
    <row r="95" spans="1:16" ht="16.5" customHeight="1" x14ac:dyDescent="0.15">
      <c r="A95" s="88">
        <v>90</v>
      </c>
      <c r="B95" s="88" t="s">
        <v>46</v>
      </c>
      <c r="C95" s="122">
        <v>5433</v>
      </c>
      <c r="D95" s="122">
        <v>40835</v>
      </c>
      <c r="E95" s="102">
        <f t="shared" si="7"/>
        <v>76.134082484519553</v>
      </c>
      <c r="F95" s="123">
        <v>46692.71</v>
      </c>
      <c r="G95" s="102">
        <f t="shared" si="8"/>
        <v>93.754872925099534</v>
      </c>
      <c r="H95" s="123">
        <v>18.856651878618425</v>
      </c>
      <c r="I95" s="102">
        <f t="shared" si="10"/>
        <v>34.146489720443036</v>
      </c>
      <c r="J95" s="124">
        <v>4.5</v>
      </c>
      <c r="K95" s="94">
        <f t="shared" si="11"/>
        <v>8.2827167310877965E-4</v>
      </c>
      <c r="L95" s="91">
        <f t="shared" si="12"/>
        <v>4.2746518345454492</v>
      </c>
      <c r="M95" s="95">
        <v>3.4384615384615382</v>
      </c>
      <c r="N95" s="102">
        <f t="shared" si="13"/>
        <v>26.071428571428555</v>
      </c>
      <c r="O95" s="125">
        <f t="shared" si="9"/>
        <v>234.38152553603612</v>
      </c>
    </row>
    <row r="96" spans="1:16" ht="16.5" customHeight="1" x14ac:dyDescent="0.15">
      <c r="A96" s="88">
        <v>91</v>
      </c>
      <c r="B96" s="88" t="s">
        <v>9</v>
      </c>
      <c r="C96" s="122">
        <v>3252</v>
      </c>
      <c r="D96" s="122">
        <v>41514</v>
      </c>
      <c r="E96" s="102">
        <f t="shared" si="7"/>
        <v>75.412900553366399</v>
      </c>
      <c r="F96" s="123">
        <v>42164.05</v>
      </c>
      <c r="G96" s="102">
        <f t="shared" si="8"/>
        <v>94.504157002302478</v>
      </c>
      <c r="H96" s="123">
        <v>22.004649109176821</v>
      </c>
      <c r="I96" s="102">
        <f t="shared" si="10"/>
        <v>43.616466899906229</v>
      </c>
      <c r="J96" s="124">
        <v>2</v>
      </c>
      <c r="K96" s="94">
        <f t="shared" si="11"/>
        <v>6.1500615006150063E-4</v>
      </c>
      <c r="L96" s="91">
        <f t="shared" si="12"/>
        <v>3.1740034737030784</v>
      </c>
      <c r="M96" s="95">
        <v>3.069230769230769</v>
      </c>
      <c r="N96" s="102">
        <f t="shared" si="13"/>
        <v>17.499999999999989</v>
      </c>
      <c r="O96" s="125">
        <f t="shared" si="9"/>
        <v>234.20752792927817</v>
      </c>
    </row>
    <row r="97" spans="1:16" ht="16.5" customHeight="1" x14ac:dyDescent="0.15">
      <c r="A97" s="88">
        <v>92</v>
      </c>
      <c r="B97" s="88" t="s">
        <v>186</v>
      </c>
      <c r="C97" s="122">
        <v>7823</v>
      </c>
      <c r="D97" s="122">
        <v>38203</v>
      </c>
      <c r="E97" s="102">
        <f t="shared" si="7"/>
        <v>78.929591825896694</v>
      </c>
      <c r="F97" s="123">
        <v>44556.22</v>
      </c>
      <c r="G97" s="102">
        <f t="shared" si="8"/>
        <v>94.108363347896415</v>
      </c>
      <c r="H97" s="123">
        <v>16.155897522769244</v>
      </c>
      <c r="I97" s="102">
        <f t="shared" si="10"/>
        <v>26.021932980381724</v>
      </c>
      <c r="J97" s="124">
        <v>1.5</v>
      </c>
      <c r="K97" s="94">
        <f t="shared" si="11"/>
        <v>1.9174229835101624E-4</v>
      </c>
      <c r="L97" s="91">
        <f t="shared" si="12"/>
        <v>0.98956851238167043</v>
      </c>
      <c r="M97" s="95">
        <v>3.7769230769230768</v>
      </c>
      <c r="N97" s="102">
        <f t="shared" si="13"/>
        <v>33.928571428571416</v>
      </c>
      <c r="O97" s="125">
        <f t="shared" si="9"/>
        <v>233.97802809512794</v>
      </c>
    </row>
    <row r="98" spans="1:16" ht="16.5" customHeight="1" x14ac:dyDescent="0.15">
      <c r="A98" s="88">
        <v>93</v>
      </c>
      <c r="B98" s="88" t="s">
        <v>19</v>
      </c>
      <c r="C98" s="122">
        <v>20499</v>
      </c>
      <c r="D98" s="122">
        <v>43536</v>
      </c>
      <c r="E98" s="102">
        <f t="shared" si="7"/>
        <v>73.265286614056151</v>
      </c>
      <c r="F98" s="123">
        <v>61963.75</v>
      </c>
      <c r="G98" s="102">
        <f t="shared" si="8"/>
        <v>91.228221086734749</v>
      </c>
      <c r="H98" s="123">
        <v>20.735547868951468</v>
      </c>
      <c r="I98" s="102">
        <f t="shared" si="10"/>
        <v>39.798687244099256</v>
      </c>
      <c r="J98" s="124">
        <v>25.5</v>
      </c>
      <c r="K98" s="94">
        <f t="shared" si="11"/>
        <v>1.2439631201522025E-3</v>
      </c>
      <c r="L98" s="91">
        <f t="shared" si="12"/>
        <v>6.4200061481121393</v>
      </c>
      <c r="M98" s="95">
        <v>3.3153846153846152</v>
      </c>
      <c r="N98" s="102">
        <f t="shared" si="13"/>
        <v>23.214285714285701</v>
      </c>
      <c r="O98" s="125">
        <f t="shared" si="9"/>
        <v>233.926486807288</v>
      </c>
    </row>
    <row r="99" spans="1:16" ht="16.5" customHeight="1" x14ac:dyDescent="0.15">
      <c r="A99" s="88">
        <v>94</v>
      </c>
      <c r="B99" s="88" t="s">
        <v>48</v>
      </c>
      <c r="C99" s="122">
        <v>12433</v>
      </c>
      <c r="D99" s="122">
        <v>41516</v>
      </c>
      <c r="E99" s="102">
        <f t="shared" si="7"/>
        <v>75.410776306146516</v>
      </c>
      <c r="F99" s="123">
        <v>42313.71</v>
      </c>
      <c r="G99" s="102">
        <f t="shared" si="8"/>
        <v>94.479395184238371</v>
      </c>
      <c r="H99" s="123">
        <v>20.913025713115644</v>
      </c>
      <c r="I99" s="102">
        <f t="shared" si="10"/>
        <v>40.33258578688703</v>
      </c>
      <c r="J99" s="124">
        <v>15</v>
      </c>
      <c r="K99" s="94">
        <f t="shared" si="11"/>
        <v>1.2064666613045927E-3</v>
      </c>
      <c r="L99" s="91">
        <f t="shared" si="12"/>
        <v>6.2264895619414533</v>
      </c>
      <c r="M99" s="95">
        <v>3.0615384615384618</v>
      </c>
      <c r="N99" s="102">
        <f t="shared" si="13"/>
        <v>17.321428571428569</v>
      </c>
      <c r="O99" s="125">
        <f t="shared" si="9"/>
        <v>233.77067541064196</v>
      </c>
    </row>
    <row r="100" spans="1:16" ht="16.5" customHeight="1" x14ac:dyDescent="0.15">
      <c r="A100" s="88">
        <v>95</v>
      </c>
      <c r="B100" s="88" t="s">
        <v>56</v>
      </c>
      <c r="C100" s="122">
        <v>1750</v>
      </c>
      <c r="D100" s="122">
        <v>36479</v>
      </c>
      <c r="E100" s="102">
        <f t="shared" si="7"/>
        <v>80.760692929443124</v>
      </c>
      <c r="F100" s="123">
        <v>41006.080000000002</v>
      </c>
      <c r="G100" s="102">
        <f t="shared" si="8"/>
        <v>94.695747557318455</v>
      </c>
      <c r="H100" s="123">
        <v>16.40592325538579</v>
      </c>
      <c r="I100" s="102">
        <f t="shared" si="10"/>
        <v>26.774074043014512</v>
      </c>
      <c r="J100" s="124">
        <v>0</v>
      </c>
      <c r="K100" s="94">
        <f t="shared" si="11"/>
        <v>0</v>
      </c>
      <c r="L100" s="91">
        <f t="shared" si="12"/>
        <v>0</v>
      </c>
      <c r="M100" s="95">
        <v>3.6538461538461533</v>
      </c>
      <c r="N100" s="102">
        <f t="shared" si="13"/>
        <v>31.071428571428548</v>
      </c>
      <c r="O100" s="125">
        <f t="shared" si="9"/>
        <v>233.30194310120464</v>
      </c>
    </row>
    <row r="101" spans="1:16" ht="16.5" customHeight="1" x14ac:dyDescent="0.15">
      <c r="A101" s="88">
        <v>96</v>
      </c>
      <c r="B101" s="88" t="s">
        <v>70</v>
      </c>
      <c r="C101" s="122">
        <v>1955</v>
      </c>
      <c r="D101" s="122">
        <v>41253</v>
      </c>
      <c r="E101" s="102">
        <f t="shared" si="7"/>
        <v>75.690114815562239</v>
      </c>
      <c r="F101" s="123">
        <v>58710.29</v>
      </c>
      <c r="G101" s="102">
        <f t="shared" si="8"/>
        <v>91.766518458102141</v>
      </c>
      <c r="H101" s="123">
        <v>16.463979646562226</v>
      </c>
      <c r="I101" s="102">
        <f t="shared" si="10"/>
        <v>26.948722449380902</v>
      </c>
      <c r="J101" s="124">
        <v>3</v>
      </c>
      <c r="K101" s="94">
        <f t="shared" si="11"/>
        <v>1.5345268542199489E-3</v>
      </c>
      <c r="L101" s="91">
        <f t="shared" si="12"/>
        <v>7.9195851379660454</v>
      </c>
      <c r="M101" s="95">
        <v>3.6384615384615384</v>
      </c>
      <c r="N101" s="102">
        <f t="shared" si="13"/>
        <v>30.714285714285705</v>
      </c>
      <c r="O101" s="125">
        <f t="shared" si="9"/>
        <v>233.03922657529702</v>
      </c>
      <c r="P101" s="120"/>
    </row>
    <row r="102" spans="1:16" ht="16.5" customHeight="1" x14ac:dyDescent="0.15">
      <c r="A102" s="88">
        <v>97</v>
      </c>
      <c r="B102" s="88" t="s">
        <v>101</v>
      </c>
      <c r="C102" s="122">
        <v>54054</v>
      </c>
      <c r="D102" s="122">
        <v>41520</v>
      </c>
      <c r="E102" s="102">
        <f t="shared" ref="E102:E165" si="14">SUM(100-(((D102-$D$2)/$D$3)*100))</f>
        <v>75.406527811706724</v>
      </c>
      <c r="F102" s="123">
        <v>65508.07</v>
      </c>
      <c r="G102" s="102">
        <f t="shared" ref="G102:G165" si="15">SUM(100-(((F102-$F$2)/$F$3)*100))</f>
        <v>90.641799818520326</v>
      </c>
      <c r="H102" s="123">
        <v>18.642494774409322</v>
      </c>
      <c r="I102" s="102">
        <f t="shared" si="10"/>
        <v>33.50225062455273</v>
      </c>
      <c r="J102" s="126">
        <v>53</v>
      </c>
      <c r="K102" s="94">
        <f t="shared" si="11"/>
        <v>9.8050098050098057E-4</v>
      </c>
      <c r="L102" s="91">
        <f t="shared" si="12"/>
        <v>5.0602965803970825</v>
      </c>
      <c r="M102" s="95">
        <v>3.5153846153846149</v>
      </c>
      <c r="N102" s="102">
        <f t="shared" si="13"/>
        <v>27.857142857142836</v>
      </c>
      <c r="O102" s="125">
        <f t="shared" ref="O102:O165" si="16">SUM(E102+G102+I102+L102+N102)</f>
        <v>232.46801769231971</v>
      </c>
    </row>
    <row r="103" spans="1:16" ht="16.5" customHeight="1" x14ac:dyDescent="0.15">
      <c r="A103" s="88">
        <v>98</v>
      </c>
      <c r="B103" s="88" t="s">
        <v>83</v>
      </c>
      <c r="C103" s="122">
        <v>5466</v>
      </c>
      <c r="D103" s="122">
        <v>43034</v>
      </c>
      <c r="E103" s="102">
        <f t="shared" si="14"/>
        <v>73.798472666248898</v>
      </c>
      <c r="F103" s="123">
        <v>52227.69</v>
      </c>
      <c r="G103" s="102">
        <f t="shared" si="15"/>
        <v>92.83908936403806</v>
      </c>
      <c r="H103" s="123">
        <v>20.476575079749107</v>
      </c>
      <c r="I103" s="102">
        <f t="shared" si="10"/>
        <v>39.019631157250899</v>
      </c>
      <c r="J103" s="124">
        <v>3</v>
      </c>
      <c r="K103" s="94">
        <f t="shared" si="11"/>
        <v>5.4884742041712406E-4</v>
      </c>
      <c r="L103" s="91">
        <f t="shared" si="12"/>
        <v>2.832562924391441</v>
      </c>
      <c r="M103" s="95">
        <v>3.2692307692307692</v>
      </c>
      <c r="N103" s="102">
        <f t="shared" si="13"/>
        <v>22.142857142857135</v>
      </c>
      <c r="O103" s="125">
        <f t="shared" si="16"/>
        <v>230.63261325478646</v>
      </c>
    </row>
    <row r="104" spans="1:16" ht="16.5" customHeight="1" x14ac:dyDescent="0.15">
      <c r="A104" s="88">
        <v>99</v>
      </c>
      <c r="B104" s="88" t="s">
        <v>146</v>
      </c>
      <c r="C104" s="122">
        <v>11092</v>
      </c>
      <c r="D104" s="122">
        <v>35120</v>
      </c>
      <c r="E104" s="102">
        <f t="shared" si="14"/>
        <v>82.204118915359373</v>
      </c>
      <c r="F104" s="123">
        <v>34019.870000000003</v>
      </c>
      <c r="G104" s="102">
        <f t="shared" si="15"/>
        <v>95.851642659400724</v>
      </c>
      <c r="H104" s="123">
        <v>16.909267153299528</v>
      </c>
      <c r="I104" s="102">
        <f t="shared" si="10"/>
        <v>28.288260644068043</v>
      </c>
      <c r="J104" s="124">
        <v>5.5</v>
      </c>
      <c r="K104" s="94">
        <f t="shared" si="11"/>
        <v>4.9585286693112148E-4</v>
      </c>
      <c r="L104" s="91">
        <f t="shared" si="12"/>
        <v>2.5590617621102263</v>
      </c>
      <c r="M104" s="95">
        <v>3.2461538461538462</v>
      </c>
      <c r="N104" s="102">
        <f t="shared" si="13"/>
        <v>21.607142857142851</v>
      </c>
      <c r="O104" s="125">
        <f t="shared" si="16"/>
        <v>230.51022683808119</v>
      </c>
    </row>
    <row r="105" spans="1:16" ht="16.5" customHeight="1" x14ac:dyDescent="0.15">
      <c r="A105" s="88">
        <v>100</v>
      </c>
      <c r="B105" s="88" t="s">
        <v>57</v>
      </c>
      <c r="C105" s="122">
        <v>5170</v>
      </c>
      <c r="D105" s="122">
        <v>40309</v>
      </c>
      <c r="E105" s="102">
        <f t="shared" si="14"/>
        <v>76.692759503350999</v>
      </c>
      <c r="F105" s="123">
        <v>59529.85</v>
      </c>
      <c r="G105" s="102">
        <f t="shared" si="15"/>
        <v>91.630919128871767</v>
      </c>
      <c r="H105" s="123">
        <v>21.564207179045898</v>
      </c>
      <c r="I105" s="102">
        <f t="shared" si="10"/>
        <v>42.29150543338082</v>
      </c>
      <c r="J105" s="124">
        <v>1.5</v>
      </c>
      <c r="K105" s="94">
        <f t="shared" si="11"/>
        <v>2.9013539651837522E-4</v>
      </c>
      <c r="L105" s="91">
        <f t="shared" si="12"/>
        <v>1.4973683698959011</v>
      </c>
      <c r="M105" s="95">
        <v>3.1076923076923069</v>
      </c>
      <c r="N105" s="102">
        <f t="shared" si="13"/>
        <v>18.392857142857117</v>
      </c>
      <c r="O105" s="125">
        <f t="shared" si="16"/>
        <v>230.50540957835659</v>
      </c>
    </row>
    <row r="106" spans="1:16" ht="16.5" customHeight="1" x14ac:dyDescent="0.15">
      <c r="A106" s="88">
        <v>101</v>
      </c>
      <c r="B106" s="88" t="s">
        <v>159</v>
      </c>
      <c r="C106" s="122">
        <v>14791</v>
      </c>
      <c r="D106" s="122">
        <v>46614</v>
      </c>
      <c r="E106" s="102">
        <f t="shared" si="14"/>
        <v>69.996070142643205</v>
      </c>
      <c r="F106" s="123">
        <v>50839.97</v>
      </c>
      <c r="G106" s="102">
        <f t="shared" si="15"/>
        <v>93.068692933221001</v>
      </c>
      <c r="H106" s="123">
        <v>23.927223947955113</v>
      </c>
      <c r="I106" s="102">
        <f t="shared" si="10"/>
        <v>49.400061520734731</v>
      </c>
      <c r="J106" s="124">
        <v>10</v>
      </c>
      <c r="K106" s="94">
        <f t="shared" si="11"/>
        <v>6.7608680954634576E-4</v>
      </c>
      <c r="L106" s="91">
        <f t="shared" si="12"/>
        <v>3.4892364601725414</v>
      </c>
      <c r="M106" s="95">
        <v>2.8769230769230774</v>
      </c>
      <c r="N106" s="102">
        <f t="shared" si="13"/>
        <v>13.03571428571429</v>
      </c>
      <c r="O106" s="125">
        <f t="shared" si="16"/>
        <v>228.98977534248579</v>
      </c>
    </row>
    <row r="107" spans="1:16" ht="16.5" customHeight="1" x14ac:dyDescent="0.15">
      <c r="A107" s="88">
        <v>102</v>
      </c>
      <c r="B107" s="88" t="s">
        <v>62</v>
      </c>
      <c r="C107" s="122">
        <v>18886</v>
      </c>
      <c r="D107" s="122">
        <v>42997</v>
      </c>
      <c r="E107" s="102">
        <f t="shared" si="14"/>
        <v>73.837771239816888</v>
      </c>
      <c r="F107" s="123">
        <v>63889.62</v>
      </c>
      <c r="G107" s="102">
        <f t="shared" si="15"/>
        <v>90.909578546609666</v>
      </c>
      <c r="H107" s="123">
        <v>17.109315082486084</v>
      </c>
      <c r="I107" s="102">
        <f t="shared" si="10"/>
        <v>28.890055749160787</v>
      </c>
      <c r="J107" s="124">
        <v>18</v>
      </c>
      <c r="K107" s="94">
        <f t="shared" si="11"/>
        <v>9.5308694270888493E-4</v>
      </c>
      <c r="L107" s="91">
        <f t="shared" si="12"/>
        <v>4.9188146599778522</v>
      </c>
      <c r="M107" s="95">
        <v>3.6230769230769231</v>
      </c>
      <c r="N107" s="102">
        <f t="shared" si="13"/>
        <v>30.357142857142851</v>
      </c>
      <c r="O107" s="125">
        <f t="shared" si="16"/>
        <v>228.91336305270804</v>
      </c>
    </row>
    <row r="108" spans="1:16" ht="16.5" customHeight="1" x14ac:dyDescent="0.15">
      <c r="A108" s="88">
        <v>103</v>
      </c>
      <c r="B108" s="88" t="s">
        <v>169</v>
      </c>
      <c r="C108" s="122">
        <v>19101</v>
      </c>
      <c r="D108" s="122">
        <v>40449</v>
      </c>
      <c r="E108" s="102">
        <f t="shared" si="14"/>
        <v>76.544062197958596</v>
      </c>
      <c r="F108" s="123">
        <v>85273.39</v>
      </c>
      <c r="G108" s="102">
        <f t="shared" si="15"/>
        <v>87.371552205137846</v>
      </c>
      <c r="H108" s="123">
        <v>18.900344759628968</v>
      </c>
      <c r="I108" s="102">
        <f t="shared" si="10"/>
        <v>34.277929031144545</v>
      </c>
      <c r="J108" s="124">
        <v>15.5</v>
      </c>
      <c r="K108" s="94">
        <f t="shared" si="11"/>
        <v>8.1147583896131088E-4</v>
      </c>
      <c r="L108" s="91">
        <f t="shared" si="12"/>
        <v>4.187969716126835</v>
      </c>
      <c r="M108" s="95">
        <v>3.4384615384615387</v>
      </c>
      <c r="N108" s="102">
        <f t="shared" si="13"/>
        <v>26.071428571428569</v>
      </c>
      <c r="O108" s="125">
        <f t="shared" si="16"/>
        <v>228.45294172179638</v>
      </c>
    </row>
    <row r="109" spans="1:16" ht="16.5" customHeight="1" x14ac:dyDescent="0.15">
      <c r="A109" s="88">
        <v>104</v>
      </c>
      <c r="B109" s="88" t="s">
        <v>28</v>
      </c>
      <c r="C109" s="122">
        <v>28028</v>
      </c>
      <c r="D109" s="122">
        <v>44298</v>
      </c>
      <c r="E109" s="102">
        <f t="shared" si="14"/>
        <v>72.455948423277505</v>
      </c>
      <c r="F109" s="123">
        <v>72841.97</v>
      </c>
      <c r="G109" s="102">
        <f t="shared" si="15"/>
        <v>89.42837807924235</v>
      </c>
      <c r="H109" s="123">
        <v>18.629195243616298</v>
      </c>
      <c r="I109" s="102">
        <f t="shared" si="10"/>
        <v>33.462242249740669</v>
      </c>
      <c r="J109" s="124">
        <v>29</v>
      </c>
      <c r="K109" s="94">
        <f t="shared" si="11"/>
        <v>1.0346796061081775E-3</v>
      </c>
      <c r="L109" s="91">
        <f t="shared" si="12"/>
        <v>5.3399086555942255</v>
      </c>
      <c r="M109" s="95">
        <v>3.4923076923076923</v>
      </c>
      <c r="N109" s="102">
        <f t="shared" si="13"/>
        <v>27.321428571428562</v>
      </c>
      <c r="O109" s="125">
        <f t="shared" si="16"/>
        <v>228.00790597928329</v>
      </c>
    </row>
    <row r="110" spans="1:16" ht="16.5" customHeight="1" x14ac:dyDescent="0.15">
      <c r="A110" s="88">
        <v>105</v>
      </c>
      <c r="B110" s="88" t="s">
        <v>82</v>
      </c>
      <c r="C110" s="122">
        <v>2117</v>
      </c>
      <c r="D110" s="122">
        <v>39054</v>
      </c>
      <c r="E110" s="102">
        <f t="shared" si="14"/>
        <v>78.02572463383288</v>
      </c>
      <c r="F110" s="123">
        <v>46441.77</v>
      </c>
      <c r="G110" s="102">
        <f t="shared" si="15"/>
        <v>93.796391905622102</v>
      </c>
      <c r="H110" s="123">
        <v>17.930321766556233</v>
      </c>
      <c r="I110" s="102">
        <f t="shared" si="10"/>
        <v>31.359852890930167</v>
      </c>
      <c r="J110" s="124">
        <v>0.5</v>
      </c>
      <c r="K110" s="94">
        <f t="shared" si="11"/>
        <v>2.3618327822390176E-4</v>
      </c>
      <c r="L110" s="91">
        <f t="shared" si="12"/>
        <v>1.2189252830045361</v>
      </c>
      <c r="M110" s="95">
        <v>3.3</v>
      </c>
      <c r="N110" s="102">
        <f t="shared" si="13"/>
        <v>22.857142857142847</v>
      </c>
      <c r="O110" s="125">
        <f t="shared" si="16"/>
        <v>227.25803757053251</v>
      </c>
    </row>
    <row r="111" spans="1:16" ht="16.5" customHeight="1" x14ac:dyDescent="0.15">
      <c r="A111" s="88">
        <v>106</v>
      </c>
      <c r="B111" s="88" t="s">
        <v>114</v>
      </c>
      <c r="C111" s="122">
        <v>27865</v>
      </c>
      <c r="D111" s="122">
        <v>49603</v>
      </c>
      <c r="E111" s="102">
        <f t="shared" si="14"/>
        <v>66.821382672515426</v>
      </c>
      <c r="F111" s="123">
        <v>71310.8</v>
      </c>
      <c r="G111" s="102">
        <f t="shared" si="15"/>
        <v>89.68171599829364</v>
      </c>
      <c r="H111" s="123">
        <v>22.817713551203958</v>
      </c>
      <c r="I111" s="102">
        <f t="shared" si="10"/>
        <v>46.062371755440104</v>
      </c>
      <c r="J111" s="124">
        <v>15</v>
      </c>
      <c r="K111" s="94">
        <f t="shared" si="11"/>
        <v>5.3830970751839223E-4</v>
      </c>
      <c r="L111" s="91">
        <f t="shared" si="12"/>
        <v>2.7781785294677221</v>
      </c>
      <c r="M111" s="95">
        <v>3.2538461538461543</v>
      </c>
      <c r="N111" s="102">
        <f t="shared" si="13"/>
        <v>21.785714285714285</v>
      </c>
      <c r="O111" s="125">
        <f t="shared" si="16"/>
        <v>227.12936324143115</v>
      </c>
    </row>
    <row r="112" spans="1:16" ht="16.5" customHeight="1" x14ac:dyDescent="0.15">
      <c r="A112" s="88">
        <v>107</v>
      </c>
      <c r="B112" s="88" t="s">
        <v>156</v>
      </c>
      <c r="C112" s="122">
        <v>15625</v>
      </c>
      <c r="D112" s="122">
        <v>42204</v>
      </c>
      <c r="E112" s="102">
        <f t="shared" si="14"/>
        <v>74.68003526250385</v>
      </c>
      <c r="F112" s="123">
        <v>48201.41</v>
      </c>
      <c r="G112" s="102">
        <f t="shared" si="15"/>
        <v>93.505252753287991</v>
      </c>
      <c r="H112" s="123">
        <v>19.578003542199667</v>
      </c>
      <c r="I112" s="102">
        <f t="shared" si="10"/>
        <v>36.316499187468658</v>
      </c>
      <c r="J112" s="124">
        <v>7</v>
      </c>
      <c r="K112" s="94">
        <f t="shared" si="11"/>
        <v>4.4799999999999999E-4</v>
      </c>
      <c r="L112" s="91">
        <f t="shared" si="12"/>
        <v>2.3120964824120604</v>
      </c>
      <c r="M112" s="95">
        <v>3.1846153846153844</v>
      </c>
      <c r="N112" s="102">
        <f t="shared" si="13"/>
        <v>20.178571428571416</v>
      </c>
      <c r="O112" s="125">
        <f t="shared" si="16"/>
        <v>226.992455114244</v>
      </c>
    </row>
    <row r="113" spans="1:15" ht="16.5" customHeight="1" x14ac:dyDescent="0.15">
      <c r="A113" s="88">
        <v>108</v>
      </c>
      <c r="B113" s="88" t="s">
        <v>43</v>
      </c>
      <c r="C113" s="122">
        <v>12961</v>
      </c>
      <c r="D113" s="122">
        <v>39178</v>
      </c>
      <c r="E113" s="102">
        <f t="shared" si="14"/>
        <v>77.894021306199619</v>
      </c>
      <c r="F113" s="123">
        <v>58446.879999999997</v>
      </c>
      <c r="G113" s="102">
        <f t="shared" si="15"/>
        <v>91.810100647707017</v>
      </c>
      <c r="H113" s="123">
        <v>17.623644950692118</v>
      </c>
      <c r="I113" s="102">
        <f t="shared" si="10"/>
        <v>30.437290945985744</v>
      </c>
      <c r="J113" s="124">
        <v>8</v>
      </c>
      <c r="K113" s="94">
        <f t="shared" si="11"/>
        <v>6.1723632435768845E-4</v>
      </c>
      <c r="L113" s="91">
        <f t="shared" si="12"/>
        <v>3.1855132463490197</v>
      </c>
      <c r="M113" s="95">
        <v>3.3230769230769228</v>
      </c>
      <c r="N113" s="102">
        <f t="shared" si="13"/>
        <v>23.392857142857128</v>
      </c>
      <c r="O113" s="125">
        <f t="shared" si="16"/>
        <v>226.71978328909853</v>
      </c>
    </row>
    <row r="114" spans="1:15" ht="16.5" customHeight="1" x14ac:dyDescent="0.15">
      <c r="A114" s="88">
        <v>109</v>
      </c>
      <c r="B114" s="88" t="s">
        <v>143</v>
      </c>
      <c r="C114" s="122">
        <v>41334</v>
      </c>
      <c r="D114" s="122">
        <v>43810</v>
      </c>
      <c r="E114" s="102">
        <f t="shared" si="14"/>
        <v>72.97426474493102</v>
      </c>
      <c r="F114" s="123">
        <v>64127.7</v>
      </c>
      <c r="G114" s="102">
        <f t="shared" si="15"/>
        <v>90.870187302157561</v>
      </c>
      <c r="H114" s="123">
        <v>15.124534269141749</v>
      </c>
      <c r="I114" s="102">
        <f t="shared" si="10"/>
        <v>22.919329718606683</v>
      </c>
      <c r="J114" s="124">
        <v>41.5</v>
      </c>
      <c r="K114" s="94">
        <f t="shared" si="11"/>
        <v>1.004016064257028E-3</v>
      </c>
      <c r="L114" s="91">
        <f t="shared" si="12"/>
        <v>5.1816562733345437</v>
      </c>
      <c r="M114" s="95">
        <v>3.7846153846153845</v>
      </c>
      <c r="N114" s="102">
        <f t="shared" si="13"/>
        <v>34.10714285714284</v>
      </c>
      <c r="O114" s="125">
        <f t="shared" si="16"/>
        <v>226.05258089617263</v>
      </c>
    </row>
    <row r="115" spans="1:15" ht="16.5" customHeight="1" x14ac:dyDescent="0.15">
      <c r="A115" s="88">
        <v>110</v>
      </c>
      <c r="B115" s="88" t="s">
        <v>21</v>
      </c>
      <c r="C115" s="122">
        <v>5488</v>
      </c>
      <c r="D115" s="122">
        <v>48496</v>
      </c>
      <c r="E115" s="102">
        <f t="shared" si="14"/>
        <v>67.997153508725347</v>
      </c>
      <c r="F115" s="123">
        <v>65617.61</v>
      </c>
      <c r="G115" s="102">
        <f t="shared" si="15"/>
        <v>90.623676007543835</v>
      </c>
      <c r="H115" s="123">
        <v>23.657573044180218</v>
      </c>
      <c r="I115" s="102">
        <f t="shared" si="10"/>
        <v>48.58888294650297</v>
      </c>
      <c r="J115" s="124">
        <v>1</v>
      </c>
      <c r="K115" s="94">
        <f t="shared" si="11"/>
        <v>1.8221574344023323E-4</v>
      </c>
      <c r="L115" s="91">
        <f t="shared" si="12"/>
        <v>0.94040263269701274</v>
      </c>
      <c r="M115" s="95">
        <v>3.023076923076923</v>
      </c>
      <c r="N115" s="102">
        <f t="shared" si="13"/>
        <v>16.42857142857142</v>
      </c>
      <c r="O115" s="125">
        <f t="shared" si="16"/>
        <v>224.57868652404056</v>
      </c>
    </row>
    <row r="116" spans="1:15" ht="16.5" customHeight="1" x14ac:dyDescent="0.15">
      <c r="A116" s="88">
        <v>111</v>
      </c>
      <c r="B116" s="88" t="s">
        <v>136</v>
      </c>
      <c r="C116" s="122">
        <v>20119</v>
      </c>
      <c r="D116" s="122">
        <v>43921</v>
      </c>
      <c r="E116" s="102">
        <f t="shared" si="14"/>
        <v>72.856369024227035</v>
      </c>
      <c r="F116" s="123">
        <v>59366.22</v>
      </c>
      <c r="G116" s="102">
        <f t="shared" si="15"/>
        <v>91.657992336741799</v>
      </c>
      <c r="H116" s="123">
        <v>20.766235308683385</v>
      </c>
      <c r="I116" s="102">
        <f t="shared" si="10"/>
        <v>39.891002876125995</v>
      </c>
      <c r="J116" s="124">
        <v>15.5</v>
      </c>
      <c r="K116" s="94">
        <f t="shared" si="11"/>
        <v>7.7041602465331282E-4</v>
      </c>
      <c r="L116" s="91">
        <f t="shared" si="12"/>
        <v>3.97606290311341</v>
      </c>
      <c r="M116" s="95">
        <v>2.9923076923076928</v>
      </c>
      <c r="N116" s="102">
        <f t="shared" si="13"/>
        <v>15.714285714285717</v>
      </c>
      <c r="O116" s="125">
        <f t="shared" si="16"/>
        <v>224.09571285449397</v>
      </c>
    </row>
    <row r="117" spans="1:15" ht="16.5" customHeight="1" x14ac:dyDescent="0.15">
      <c r="A117" s="88">
        <v>112</v>
      </c>
      <c r="B117" s="88" t="s">
        <v>91</v>
      </c>
      <c r="C117" s="122">
        <v>8175</v>
      </c>
      <c r="D117" s="122">
        <v>45524</v>
      </c>
      <c r="E117" s="102">
        <f t="shared" si="14"/>
        <v>71.153784877484043</v>
      </c>
      <c r="F117" s="123">
        <v>70385.8</v>
      </c>
      <c r="G117" s="102">
        <f t="shared" si="15"/>
        <v>89.834760777855962</v>
      </c>
      <c r="H117" s="123">
        <v>19.498077905436311</v>
      </c>
      <c r="I117" s="102">
        <f t="shared" si="10"/>
        <v>36.076062522259527</v>
      </c>
      <c r="J117" s="124">
        <v>13</v>
      </c>
      <c r="K117" s="94">
        <f t="shared" si="11"/>
        <v>1.5902140672782875E-3</v>
      </c>
      <c r="L117" s="91">
        <f t="shared" si="12"/>
        <v>8.2069829268667487</v>
      </c>
      <c r="M117" s="95">
        <v>3.1153846153846154</v>
      </c>
      <c r="N117" s="102">
        <f t="shared" si="13"/>
        <v>18.571428571428562</v>
      </c>
      <c r="O117" s="125">
        <f t="shared" si="16"/>
        <v>223.84301967589482</v>
      </c>
    </row>
    <row r="118" spans="1:15" ht="16.5" customHeight="1" x14ac:dyDescent="0.15">
      <c r="A118" s="88">
        <v>113</v>
      </c>
      <c r="B118" s="88" t="s">
        <v>98</v>
      </c>
      <c r="C118" s="122">
        <v>7641</v>
      </c>
      <c r="D118" s="122">
        <v>45674</v>
      </c>
      <c r="E118" s="102">
        <f t="shared" si="14"/>
        <v>70.994466335992186</v>
      </c>
      <c r="F118" s="123">
        <v>71981.11</v>
      </c>
      <c r="G118" s="102">
        <f t="shared" si="15"/>
        <v>89.570810651062914</v>
      </c>
      <c r="H118" s="123">
        <v>21.749084618185471</v>
      </c>
      <c r="I118" s="102">
        <f t="shared" si="10"/>
        <v>42.847663841861632</v>
      </c>
      <c r="J118" s="124">
        <v>1</v>
      </c>
      <c r="K118" s="94">
        <f t="shared" si="11"/>
        <v>1.3087292239235702E-4</v>
      </c>
      <c r="L118" s="91">
        <f t="shared" si="12"/>
        <v>0.67542594532668576</v>
      </c>
      <c r="M118" s="95">
        <v>3.1538461538461533</v>
      </c>
      <c r="N118" s="102">
        <f t="shared" si="13"/>
        <v>19.464285714285694</v>
      </c>
      <c r="O118" s="125">
        <f t="shared" si="16"/>
        <v>223.55265248852908</v>
      </c>
    </row>
    <row r="119" spans="1:15" ht="16.5" customHeight="1" x14ac:dyDescent="0.15">
      <c r="A119" s="88">
        <v>114</v>
      </c>
      <c r="B119" s="88" t="s">
        <v>185</v>
      </c>
      <c r="C119" s="122">
        <v>9591</v>
      </c>
      <c r="D119" s="122">
        <v>46321</v>
      </c>
      <c r="E119" s="102">
        <f t="shared" si="14"/>
        <v>70.307272360357302</v>
      </c>
      <c r="F119" s="123">
        <v>66136.27</v>
      </c>
      <c r="G119" s="102">
        <f t="shared" si="15"/>
        <v>90.537861731470542</v>
      </c>
      <c r="H119" s="123">
        <v>19.515141356655665</v>
      </c>
      <c r="I119" s="102">
        <f t="shared" si="10"/>
        <v>36.127393728043813</v>
      </c>
      <c r="J119" s="124">
        <v>5.5</v>
      </c>
      <c r="K119" s="94">
        <f t="shared" si="11"/>
        <v>5.7345428005421749E-4</v>
      </c>
      <c r="L119" s="91">
        <f t="shared" si="12"/>
        <v>2.9595571958426268</v>
      </c>
      <c r="M119" s="95">
        <v>3.2923076923076922</v>
      </c>
      <c r="N119" s="102">
        <f t="shared" si="13"/>
        <v>22.678571428571416</v>
      </c>
      <c r="O119" s="125">
        <f t="shared" si="16"/>
        <v>222.61065644428569</v>
      </c>
    </row>
    <row r="120" spans="1:15" ht="16.5" customHeight="1" x14ac:dyDescent="0.15">
      <c r="A120" s="88">
        <v>115</v>
      </c>
      <c r="B120" s="88" t="s">
        <v>129</v>
      </c>
      <c r="C120" s="122">
        <v>4149</v>
      </c>
      <c r="D120" s="122">
        <v>42246</v>
      </c>
      <c r="E120" s="102">
        <f t="shared" si="14"/>
        <v>74.635426070886126</v>
      </c>
      <c r="F120" s="123">
        <v>44394.61</v>
      </c>
      <c r="G120" s="102">
        <f t="shared" si="15"/>
        <v>94.135102339058648</v>
      </c>
      <c r="H120" s="123">
        <v>17.895258381972688</v>
      </c>
      <c r="I120" s="102">
        <f t="shared" si="10"/>
        <v>31.254373302632686</v>
      </c>
      <c r="J120" s="124">
        <v>3.5</v>
      </c>
      <c r="K120" s="94">
        <f t="shared" si="11"/>
        <v>8.435767654856592E-4</v>
      </c>
      <c r="L120" s="91">
        <f t="shared" si="12"/>
        <v>4.3536403395623573</v>
      </c>
      <c r="M120" s="95">
        <v>3.0923076923076924</v>
      </c>
      <c r="N120" s="102">
        <f t="shared" si="13"/>
        <v>18.035714285714281</v>
      </c>
      <c r="O120" s="125">
        <f t="shared" si="16"/>
        <v>222.41425633785408</v>
      </c>
    </row>
    <row r="121" spans="1:15" ht="16.5" customHeight="1" x14ac:dyDescent="0.15">
      <c r="A121" s="88">
        <v>116</v>
      </c>
      <c r="B121" s="88" t="s">
        <v>26</v>
      </c>
      <c r="C121" s="122">
        <v>4930</v>
      </c>
      <c r="D121" s="122">
        <v>49577</v>
      </c>
      <c r="E121" s="102">
        <f t="shared" si="14"/>
        <v>66.848997886374008</v>
      </c>
      <c r="F121" s="123">
        <v>55714.22</v>
      </c>
      <c r="G121" s="102">
        <f t="shared" si="15"/>
        <v>92.262229671835428</v>
      </c>
      <c r="H121" s="123">
        <v>25.984994979274767</v>
      </c>
      <c r="I121" s="102">
        <f t="shared" si="10"/>
        <v>55.590360710960162</v>
      </c>
      <c r="J121" s="124">
        <v>0</v>
      </c>
      <c r="K121" s="94">
        <f t="shared" si="11"/>
        <v>0</v>
      </c>
      <c r="L121" s="91">
        <f t="shared" si="12"/>
        <v>0</v>
      </c>
      <c r="M121" s="95">
        <v>2.6461538461538465</v>
      </c>
      <c r="N121" s="102">
        <f t="shared" si="13"/>
        <v>7.6785714285714306</v>
      </c>
      <c r="O121" s="125">
        <f t="shared" si="16"/>
        <v>222.38015969774102</v>
      </c>
    </row>
    <row r="122" spans="1:15" ht="16.5" customHeight="1" x14ac:dyDescent="0.15">
      <c r="A122" s="88">
        <v>117</v>
      </c>
      <c r="B122" s="88" t="s">
        <v>125</v>
      </c>
      <c r="C122" s="122">
        <v>12984</v>
      </c>
      <c r="D122" s="122">
        <v>39670</v>
      </c>
      <c r="E122" s="102">
        <f t="shared" si="14"/>
        <v>77.371456490106311</v>
      </c>
      <c r="F122" s="123">
        <v>56109.29</v>
      </c>
      <c r="G122" s="102">
        <f t="shared" si="15"/>
        <v>92.196863832849814</v>
      </c>
      <c r="H122" s="123">
        <v>17.058311472896765</v>
      </c>
      <c r="I122" s="102">
        <f t="shared" si="10"/>
        <v>28.736623905513508</v>
      </c>
      <c r="J122" s="124">
        <v>8</v>
      </c>
      <c r="K122" s="94">
        <f t="shared" si="11"/>
        <v>6.1614294516327791E-4</v>
      </c>
      <c r="L122" s="91">
        <f t="shared" si="12"/>
        <v>3.1798703932478163</v>
      </c>
      <c r="M122" s="95">
        <v>3.1999999999999997</v>
      </c>
      <c r="N122" s="102">
        <f t="shared" si="13"/>
        <v>20.53571428571427</v>
      </c>
      <c r="O122" s="125">
        <f t="shared" si="16"/>
        <v>222.02052890743175</v>
      </c>
    </row>
    <row r="123" spans="1:15" ht="16.5" customHeight="1" x14ac:dyDescent="0.15">
      <c r="A123" s="88">
        <v>118</v>
      </c>
      <c r="B123" s="88" t="s">
        <v>23</v>
      </c>
      <c r="C123" s="122">
        <v>3447</v>
      </c>
      <c r="D123" s="122">
        <v>43639</v>
      </c>
      <c r="E123" s="102">
        <f t="shared" si="14"/>
        <v>73.155887882231738</v>
      </c>
      <c r="F123" s="123">
        <v>55078.41</v>
      </c>
      <c r="G123" s="102">
        <f t="shared" si="15"/>
        <v>92.367426862423017</v>
      </c>
      <c r="H123" s="123">
        <v>17.725542921586097</v>
      </c>
      <c r="I123" s="102">
        <f t="shared" si="10"/>
        <v>30.743825986624401</v>
      </c>
      <c r="J123" s="124">
        <v>0</v>
      </c>
      <c r="K123" s="94">
        <f t="shared" si="11"/>
        <v>0</v>
      </c>
      <c r="L123" s="91">
        <f t="shared" si="12"/>
        <v>0</v>
      </c>
      <c r="M123" s="95">
        <v>3.4000000000000008</v>
      </c>
      <c r="N123" s="102">
        <f t="shared" si="13"/>
        <v>25.178571428571438</v>
      </c>
      <c r="O123" s="125">
        <f t="shared" si="16"/>
        <v>221.44571215985059</v>
      </c>
    </row>
    <row r="124" spans="1:15" ht="16.5" customHeight="1" x14ac:dyDescent="0.15">
      <c r="A124" s="88">
        <v>119</v>
      </c>
      <c r="B124" s="88" t="s">
        <v>120</v>
      </c>
      <c r="C124" s="122">
        <v>88438</v>
      </c>
      <c r="D124" s="122">
        <v>45387</v>
      </c>
      <c r="E124" s="102">
        <f t="shared" si="14"/>
        <v>71.299295812046608</v>
      </c>
      <c r="F124" s="123">
        <v>87932</v>
      </c>
      <c r="G124" s="102">
        <f t="shared" si="15"/>
        <v>86.931675036065215</v>
      </c>
      <c r="H124" s="123">
        <v>15.940917788712834</v>
      </c>
      <c r="I124" s="102">
        <f t="shared" si="10"/>
        <v>25.375219204461363</v>
      </c>
      <c r="J124" s="124">
        <v>181</v>
      </c>
      <c r="K124" s="94">
        <f t="shared" si="11"/>
        <v>2.0466315384789343E-3</v>
      </c>
      <c r="L124" s="91">
        <f t="shared" si="12"/>
        <v>10.562521385961444</v>
      </c>
      <c r="M124" s="95">
        <v>3.4846153846153842</v>
      </c>
      <c r="N124" s="102">
        <f t="shared" si="13"/>
        <v>27.142857142857125</v>
      </c>
      <c r="O124" s="125">
        <f t="shared" si="16"/>
        <v>221.31156858139178</v>
      </c>
    </row>
    <row r="125" spans="1:15" ht="16.5" customHeight="1" x14ac:dyDescent="0.15">
      <c r="A125" s="88">
        <v>120</v>
      </c>
      <c r="B125" s="88" t="s">
        <v>73</v>
      </c>
      <c r="C125" s="122">
        <v>11247</v>
      </c>
      <c r="D125" s="122">
        <v>49999</v>
      </c>
      <c r="E125" s="102">
        <f t="shared" si="14"/>
        <v>66.400781722976916</v>
      </c>
      <c r="F125" s="123">
        <v>57232.91</v>
      </c>
      <c r="G125" s="102">
        <f t="shared" si="15"/>
        <v>92.010956616404613</v>
      </c>
      <c r="H125" s="123">
        <v>24.717600010869944</v>
      </c>
      <c r="I125" s="102">
        <f t="shared" si="10"/>
        <v>51.777713955222339</v>
      </c>
      <c r="J125" s="124">
        <v>6</v>
      </c>
      <c r="K125" s="94">
        <f t="shared" si="11"/>
        <v>5.3347559349159772E-4</v>
      </c>
      <c r="L125" s="91">
        <f t="shared" si="12"/>
        <v>2.75323000706386</v>
      </c>
      <c r="M125" s="95">
        <v>2.6538461538461537</v>
      </c>
      <c r="N125" s="102">
        <f t="shared" si="13"/>
        <v>7.8571428571428488</v>
      </c>
      <c r="O125" s="125">
        <f t="shared" si="16"/>
        <v>220.79982515881059</v>
      </c>
    </row>
    <row r="126" spans="1:15" ht="16.5" customHeight="1" x14ac:dyDescent="0.15">
      <c r="A126" s="88">
        <v>121</v>
      </c>
      <c r="B126" s="88" t="s">
        <v>53</v>
      </c>
      <c r="C126" s="122">
        <v>4482</v>
      </c>
      <c r="D126" s="122">
        <v>42427</v>
      </c>
      <c r="E126" s="102">
        <f t="shared" si="14"/>
        <v>74.443181697485954</v>
      </c>
      <c r="F126" s="123">
        <v>58956.91</v>
      </c>
      <c r="G126" s="102">
        <f t="shared" si="15"/>
        <v>91.725714238063588</v>
      </c>
      <c r="H126" s="123">
        <v>18.549713594103277</v>
      </c>
      <c r="I126" s="102">
        <f t="shared" si="10"/>
        <v>33.223141211223911</v>
      </c>
      <c r="J126" s="124">
        <v>6</v>
      </c>
      <c r="K126" s="94">
        <f t="shared" si="11"/>
        <v>1.3386880856760374E-3</v>
      </c>
      <c r="L126" s="91">
        <f t="shared" si="12"/>
        <v>6.9088750311127249</v>
      </c>
      <c r="M126" s="95">
        <v>2.8692307692307688</v>
      </c>
      <c r="N126" s="102">
        <f t="shared" si="13"/>
        <v>12.85714285714284</v>
      </c>
      <c r="O126" s="125">
        <f t="shared" si="16"/>
        <v>219.15805503502901</v>
      </c>
    </row>
    <row r="127" spans="1:15" ht="16.5" customHeight="1" x14ac:dyDescent="0.15">
      <c r="A127" s="88">
        <v>122</v>
      </c>
      <c r="B127" s="88" t="s">
        <v>162</v>
      </c>
      <c r="C127" s="122">
        <v>840</v>
      </c>
      <c r="D127" s="122">
        <v>40982</v>
      </c>
      <c r="E127" s="102">
        <f t="shared" si="14"/>
        <v>75.977950313857519</v>
      </c>
      <c r="F127" s="123">
        <v>56520.81</v>
      </c>
      <c r="G127" s="102">
        <f t="shared" si="15"/>
        <v>92.12877627859524</v>
      </c>
      <c r="H127" s="123">
        <v>21.12838477081376</v>
      </c>
      <c r="I127" s="102">
        <f t="shared" si="10"/>
        <v>40.980440664901039</v>
      </c>
      <c r="J127" s="124">
        <v>0</v>
      </c>
      <c r="K127" s="94">
        <f t="shared" si="11"/>
        <v>0</v>
      </c>
      <c r="L127" s="91">
        <f t="shared" si="12"/>
        <v>0</v>
      </c>
      <c r="M127" s="95">
        <v>2.7461538461538462</v>
      </c>
      <c r="N127" s="102">
        <f t="shared" si="13"/>
        <v>9.9999999999999929</v>
      </c>
      <c r="O127" s="125">
        <f t="shared" si="16"/>
        <v>219.0871672573538</v>
      </c>
    </row>
    <row r="128" spans="1:15" ht="16.5" customHeight="1" x14ac:dyDescent="0.15">
      <c r="A128" s="88">
        <v>123</v>
      </c>
      <c r="B128" s="88" t="s">
        <v>33</v>
      </c>
      <c r="C128" s="122">
        <v>17098</v>
      </c>
      <c r="D128" s="122">
        <v>46949</v>
      </c>
      <c r="E128" s="102">
        <f t="shared" si="14"/>
        <v>69.640258733311384</v>
      </c>
      <c r="F128" s="123">
        <v>81371.179999999993</v>
      </c>
      <c r="G128" s="102">
        <f t="shared" si="15"/>
        <v>88.017187739468554</v>
      </c>
      <c r="H128" s="123">
        <v>17.99020095020408</v>
      </c>
      <c r="I128" s="102">
        <f t="shared" si="10"/>
        <v>31.539984721150809</v>
      </c>
      <c r="J128" s="124">
        <v>10.5</v>
      </c>
      <c r="K128" s="94">
        <f t="shared" si="11"/>
        <v>6.1410691308925016E-4</v>
      </c>
      <c r="L128" s="91">
        <f t="shared" si="12"/>
        <v>3.169362574952197</v>
      </c>
      <c r="M128" s="95">
        <v>3.4384615384615382</v>
      </c>
      <c r="N128" s="102">
        <f t="shared" si="13"/>
        <v>26.071428571428555</v>
      </c>
      <c r="O128" s="125">
        <f t="shared" si="16"/>
        <v>218.43822234031151</v>
      </c>
    </row>
    <row r="129" spans="1:15" ht="16.5" customHeight="1" x14ac:dyDescent="0.15">
      <c r="A129" s="88">
        <v>124</v>
      </c>
      <c r="B129" s="88" t="s">
        <v>108</v>
      </c>
      <c r="C129" s="122">
        <v>14005</v>
      </c>
      <c r="D129" s="122">
        <v>45268</v>
      </c>
      <c r="E129" s="102">
        <f t="shared" si="14"/>
        <v>71.42568852163015</v>
      </c>
      <c r="F129" s="123">
        <v>68240.08</v>
      </c>
      <c r="G129" s="102">
        <f t="shared" si="15"/>
        <v>90.189778339372154</v>
      </c>
      <c r="H129" s="123">
        <v>17.865154391034398</v>
      </c>
      <c r="I129" s="102">
        <f t="shared" si="10"/>
        <v>31.16381283312878</v>
      </c>
      <c r="J129" s="124">
        <v>7</v>
      </c>
      <c r="K129" s="94">
        <f t="shared" si="11"/>
        <v>4.9982149232416994E-4</v>
      </c>
      <c r="L129" s="91">
        <f t="shared" si="12"/>
        <v>2.579543558563973</v>
      </c>
      <c r="M129" s="95">
        <v>3.2923076923076926</v>
      </c>
      <c r="N129" s="102">
        <f t="shared" si="13"/>
        <v>22.678571428571427</v>
      </c>
      <c r="O129" s="125">
        <f t="shared" si="16"/>
        <v>218.03739468126648</v>
      </c>
    </row>
    <row r="130" spans="1:15" ht="16.5" customHeight="1" x14ac:dyDescent="0.15">
      <c r="A130" s="88">
        <v>125</v>
      </c>
      <c r="B130" s="88" t="s">
        <v>41</v>
      </c>
      <c r="C130" s="122">
        <v>29282</v>
      </c>
      <c r="D130" s="122">
        <v>45164</v>
      </c>
      <c r="E130" s="102">
        <f t="shared" si="14"/>
        <v>71.536149377064504</v>
      </c>
      <c r="F130" s="123">
        <v>54934.42</v>
      </c>
      <c r="G130" s="102">
        <f t="shared" si="15"/>
        <v>92.391250557351867</v>
      </c>
      <c r="H130" s="123">
        <v>21.483302624391232</v>
      </c>
      <c r="I130" s="102">
        <f t="shared" si="10"/>
        <v>42.048123933912855</v>
      </c>
      <c r="J130" s="124">
        <v>10.5</v>
      </c>
      <c r="K130" s="94">
        <f t="shared" si="11"/>
        <v>3.5858206406666211E-4</v>
      </c>
      <c r="L130" s="91">
        <f t="shared" si="12"/>
        <v>1.8506168057691639</v>
      </c>
      <c r="M130" s="95">
        <v>2.7538461538461538</v>
      </c>
      <c r="N130" s="102">
        <f t="shared" si="13"/>
        <v>10.178571428571422</v>
      </c>
      <c r="O130" s="125">
        <f t="shared" si="16"/>
        <v>218.0047121026698</v>
      </c>
    </row>
    <row r="131" spans="1:15" ht="16.5" customHeight="1" x14ac:dyDescent="0.15">
      <c r="A131" s="88">
        <v>126</v>
      </c>
      <c r="B131" s="88" t="s">
        <v>124</v>
      </c>
      <c r="C131" s="122">
        <v>13912</v>
      </c>
      <c r="D131" s="122">
        <v>50659</v>
      </c>
      <c r="E131" s="102">
        <f t="shared" si="14"/>
        <v>65.699780140412742</v>
      </c>
      <c r="F131" s="123">
        <v>91326.68</v>
      </c>
      <c r="G131" s="102">
        <f t="shared" si="15"/>
        <v>86.37001227683858</v>
      </c>
      <c r="H131" s="123">
        <v>21.826945345380938</v>
      </c>
      <c r="I131" s="102">
        <f t="shared" si="10"/>
        <v>43.081888733345004</v>
      </c>
      <c r="J131" s="124">
        <v>12.5</v>
      </c>
      <c r="K131" s="94">
        <f t="shared" si="11"/>
        <v>8.9850488786658998E-4</v>
      </c>
      <c r="L131" s="91">
        <f t="shared" si="12"/>
        <v>4.6371205148803245</v>
      </c>
      <c r="M131" s="95">
        <v>3.069230769230769</v>
      </c>
      <c r="N131" s="102">
        <f t="shared" si="13"/>
        <v>17.499999999999989</v>
      </c>
      <c r="O131" s="125">
        <f t="shared" si="16"/>
        <v>217.28880166547668</v>
      </c>
    </row>
    <row r="132" spans="1:15" ht="16.5" customHeight="1" x14ac:dyDescent="0.15">
      <c r="A132" s="88">
        <v>127</v>
      </c>
      <c r="B132" s="88" t="s">
        <v>35</v>
      </c>
      <c r="C132" s="122">
        <v>9614</v>
      </c>
      <c r="D132" s="122">
        <v>49997</v>
      </c>
      <c r="E132" s="102">
        <f t="shared" si="14"/>
        <v>66.402905970196812</v>
      </c>
      <c r="F132" s="123">
        <v>59928.84</v>
      </c>
      <c r="G132" s="102">
        <f t="shared" si="15"/>
        <v>91.564904710928445</v>
      </c>
      <c r="H132" s="123">
        <v>22.320126876058886</v>
      </c>
      <c r="I132" s="102">
        <f t="shared" si="10"/>
        <v>44.565504346318221</v>
      </c>
      <c r="J132" s="124">
        <v>2.5</v>
      </c>
      <c r="K132" s="94">
        <f t="shared" si="11"/>
        <v>2.6003744539213649E-4</v>
      </c>
      <c r="L132" s="91">
        <f t="shared" si="12"/>
        <v>1.3420349615771807</v>
      </c>
      <c r="M132" s="95">
        <v>2.884615384615385</v>
      </c>
      <c r="N132" s="102">
        <f t="shared" si="13"/>
        <v>13.214285714285717</v>
      </c>
      <c r="O132" s="125">
        <f t="shared" si="16"/>
        <v>217.08963570330639</v>
      </c>
    </row>
    <row r="133" spans="1:15" ht="16.5" customHeight="1" x14ac:dyDescent="0.15">
      <c r="A133" s="88">
        <v>128</v>
      </c>
      <c r="B133" s="88" t="s">
        <v>184</v>
      </c>
      <c r="C133" s="122">
        <v>8842</v>
      </c>
      <c r="D133" s="122">
        <v>55644</v>
      </c>
      <c r="E133" s="102">
        <f t="shared" si="14"/>
        <v>60.405093944833297</v>
      </c>
      <c r="F133" s="123">
        <v>92321.43</v>
      </c>
      <c r="G133" s="102">
        <f t="shared" si="15"/>
        <v>86.205427093628174</v>
      </c>
      <c r="H133" s="123">
        <v>26.673146845896301</v>
      </c>
      <c r="I133" s="102">
        <f t="shared" si="10"/>
        <v>57.660496735747891</v>
      </c>
      <c r="J133" s="129">
        <v>2.5</v>
      </c>
      <c r="K133" s="94">
        <f t="shared" si="11"/>
        <v>2.8274146120787152E-4</v>
      </c>
      <c r="L133" s="91">
        <f t="shared" si="12"/>
        <v>1.459208789934745</v>
      </c>
      <c r="M133" s="95">
        <v>2.8</v>
      </c>
      <c r="N133" s="102">
        <f t="shared" si="13"/>
        <v>11.249999999999989</v>
      </c>
      <c r="O133" s="125">
        <f t="shared" si="16"/>
        <v>216.98022656414409</v>
      </c>
    </row>
    <row r="134" spans="1:15" ht="16.5" customHeight="1" x14ac:dyDescent="0.15">
      <c r="A134" s="88">
        <v>129</v>
      </c>
      <c r="B134" s="88" t="s">
        <v>78</v>
      </c>
      <c r="C134" s="122">
        <v>8260</v>
      </c>
      <c r="D134" s="122">
        <v>46509</v>
      </c>
      <c r="E134" s="102">
        <f t="shared" si="14"/>
        <v>70.107593121687501</v>
      </c>
      <c r="F134" s="123">
        <v>64817.39</v>
      </c>
      <c r="G134" s="102">
        <f t="shared" si="15"/>
        <v>90.756075459977737</v>
      </c>
      <c r="H134" s="123">
        <v>21.739527302408053</v>
      </c>
      <c r="I134" s="102">
        <f t="shared" ref="I134:I174" si="17">SUM((H134-$H$2)/$H$3)*100</f>
        <v>42.818913002619944</v>
      </c>
      <c r="J134" s="124">
        <v>4</v>
      </c>
      <c r="K134" s="94">
        <f t="shared" ref="K134:K174" si="18">SUM(J134/C134)</f>
        <v>4.8426150121065375E-4</v>
      </c>
      <c r="L134" s="91">
        <f t="shared" ref="L134:L174" si="19">SUM((K134-$K$2)/$K$3)*100</f>
        <v>2.4992395390998574</v>
      </c>
      <c r="M134" s="95">
        <v>2.7769230769230768</v>
      </c>
      <c r="N134" s="102">
        <f t="shared" ref="N134:N174" si="20">SUM((M134-$M$2)/$M$3)*100</f>
        <v>10.714285714285705</v>
      </c>
      <c r="O134" s="125">
        <f t="shared" si="16"/>
        <v>216.89610683767074</v>
      </c>
    </row>
    <row r="135" spans="1:15" ht="16.5" customHeight="1" x14ac:dyDescent="0.15">
      <c r="A135" s="88">
        <v>130</v>
      </c>
      <c r="B135" s="88" t="s">
        <v>55</v>
      </c>
      <c r="C135" s="122">
        <v>7255</v>
      </c>
      <c r="D135" s="122">
        <v>55752</v>
      </c>
      <c r="E135" s="102">
        <f t="shared" si="14"/>
        <v>60.290384594959164</v>
      </c>
      <c r="F135" s="123">
        <v>67791.929999999993</v>
      </c>
      <c r="G135" s="102">
        <f t="shared" si="15"/>
        <v>90.263926466897402</v>
      </c>
      <c r="H135" s="123">
        <v>24.804640986351252</v>
      </c>
      <c r="I135" s="102">
        <f t="shared" si="17"/>
        <v>52.039555370927772</v>
      </c>
      <c r="J135" s="124">
        <v>2</v>
      </c>
      <c r="K135" s="94">
        <f t="shared" si="18"/>
        <v>2.7567195037904891E-4</v>
      </c>
      <c r="L135" s="91">
        <f t="shared" si="19"/>
        <v>1.422723541899712</v>
      </c>
      <c r="M135" s="95">
        <v>2.8230769230769233</v>
      </c>
      <c r="N135" s="102">
        <f t="shared" si="20"/>
        <v>11.785714285714283</v>
      </c>
      <c r="O135" s="125">
        <f t="shared" si="16"/>
        <v>215.80230426039833</v>
      </c>
    </row>
    <row r="136" spans="1:15" ht="16.5" customHeight="1" x14ac:dyDescent="0.15">
      <c r="A136" s="88">
        <v>131</v>
      </c>
      <c r="B136" s="88" t="s">
        <v>104</v>
      </c>
      <c r="C136" s="122">
        <v>2279</v>
      </c>
      <c r="D136" s="122">
        <v>48291</v>
      </c>
      <c r="E136" s="102">
        <f t="shared" si="14"/>
        <v>68.214888848764218</v>
      </c>
      <c r="F136" s="123">
        <v>80692.22</v>
      </c>
      <c r="G136" s="102">
        <f t="shared" si="15"/>
        <v>88.12952426220545</v>
      </c>
      <c r="H136" s="123">
        <v>19.882633687960908</v>
      </c>
      <c r="I136" s="102">
        <f t="shared" si="17"/>
        <v>37.232904227642024</v>
      </c>
      <c r="J136" s="124">
        <v>3</v>
      </c>
      <c r="K136" s="94">
        <f t="shared" si="18"/>
        <v>1.3163668275559457E-3</v>
      </c>
      <c r="L136" s="91">
        <f t="shared" si="19"/>
        <v>6.7936765882946988</v>
      </c>
      <c r="M136" s="95">
        <v>2.9538461538461536</v>
      </c>
      <c r="N136" s="102">
        <f t="shared" si="20"/>
        <v>14.821428571428557</v>
      </c>
      <c r="O136" s="125">
        <f t="shared" si="16"/>
        <v>215.19242249833493</v>
      </c>
    </row>
    <row r="137" spans="1:15" ht="16.5" customHeight="1" x14ac:dyDescent="0.15">
      <c r="A137" s="88">
        <v>132</v>
      </c>
      <c r="B137" s="88" t="s">
        <v>152</v>
      </c>
      <c r="C137" s="122">
        <v>129113</v>
      </c>
      <c r="D137" s="122">
        <v>49443</v>
      </c>
      <c r="E137" s="102">
        <f t="shared" si="14"/>
        <v>66.991322450106736</v>
      </c>
      <c r="F137" s="123">
        <v>112040</v>
      </c>
      <c r="G137" s="102">
        <f t="shared" si="15"/>
        <v>82.942914446131681</v>
      </c>
      <c r="H137" s="123">
        <v>15.353513637379777</v>
      </c>
      <c r="I137" s="102">
        <f t="shared" si="17"/>
        <v>23.608157958584957</v>
      </c>
      <c r="J137" s="124">
        <v>348</v>
      </c>
      <c r="K137" s="94">
        <f t="shared" si="18"/>
        <v>2.6953134076351721E-3</v>
      </c>
      <c r="L137" s="91">
        <f t="shared" si="19"/>
        <v>13.910322876766395</v>
      </c>
      <c r="M137" s="95">
        <v>3.4461538461538455</v>
      </c>
      <c r="N137" s="102">
        <f t="shared" si="20"/>
        <v>26.249999999999972</v>
      </c>
      <c r="O137" s="125">
        <f t="shared" si="16"/>
        <v>213.70271773158976</v>
      </c>
    </row>
    <row r="138" spans="1:15" ht="16.5" customHeight="1" x14ac:dyDescent="0.15">
      <c r="A138" s="88">
        <v>133</v>
      </c>
      <c r="B138" s="88" t="s">
        <v>39</v>
      </c>
      <c r="C138" s="122">
        <v>10287</v>
      </c>
      <c r="D138" s="122">
        <v>49098</v>
      </c>
      <c r="E138" s="102">
        <f t="shared" si="14"/>
        <v>67.35775509553801</v>
      </c>
      <c r="F138" s="123">
        <v>68195.03</v>
      </c>
      <c r="G138" s="102">
        <f t="shared" si="15"/>
        <v>90.197232033771371</v>
      </c>
      <c r="H138" s="123">
        <v>20.542610982602675</v>
      </c>
      <c r="I138" s="102">
        <f t="shared" si="17"/>
        <v>39.218283966401437</v>
      </c>
      <c r="J138" s="124">
        <v>5</v>
      </c>
      <c r="K138" s="94">
        <f t="shared" si="18"/>
        <v>4.8605035481675901E-4</v>
      </c>
      <c r="L138" s="91">
        <f t="shared" si="19"/>
        <v>2.5084716867119692</v>
      </c>
      <c r="M138" s="95">
        <v>2.9307692307692301</v>
      </c>
      <c r="N138" s="102">
        <f t="shared" si="20"/>
        <v>14.285714285714263</v>
      </c>
      <c r="O138" s="125">
        <f t="shared" si="16"/>
        <v>213.56745706813706</v>
      </c>
    </row>
    <row r="139" spans="1:15" ht="16.5" customHeight="1" x14ac:dyDescent="0.15">
      <c r="A139" s="88">
        <v>134</v>
      </c>
      <c r="B139" s="88" t="s">
        <v>42</v>
      </c>
      <c r="C139" s="122">
        <v>4255</v>
      </c>
      <c r="D139" s="122">
        <v>43323</v>
      </c>
      <c r="E139" s="102">
        <f t="shared" si="14"/>
        <v>73.491518942974579</v>
      </c>
      <c r="F139" s="123">
        <v>59162.83</v>
      </c>
      <c r="G139" s="102">
        <f t="shared" si="15"/>
        <v>91.691643988325779</v>
      </c>
      <c r="H139" s="123">
        <v>17.199720957937139</v>
      </c>
      <c r="I139" s="102">
        <f t="shared" si="17"/>
        <v>29.162019640710657</v>
      </c>
      <c r="J139" s="124">
        <v>2</v>
      </c>
      <c r="K139" s="94">
        <f t="shared" si="18"/>
        <v>4.7003525264394829E-4</v>
      </c>
      <c r="L139" s="91">
        <f t="shared" si="19"/>
        <v>2.4258188710886985</v>
      </c>
      <c r="M139" s="95">
        <v>2.9384615384615387</v>
      </c>
      <c r="N139" s="102">
        <f t="shared" si="20"/>
        <v>14.464285714285714</v>
      </c>
      <c r="O139" s="125">
        <f t="shared" si="16"/>
        <v>211.23528715738544</v>
      </c>
    </row>
    <row r="140" spans="1:15" ht="16.5" customHeight="1" x14ac:dyDescent="0.15">
      <c r="A140" s="88">
        <v>135</v>
      </c>
      <c r="B140" s="88" t="s">
        <v>115</v>
      </c>
      <c r="C140" s="122">
        <v>1632</v>
      </c>
      <c r="D140" s="122">
        <v>47128</v>
      </c>
      <c r="E140" s="102">
        <f t="shared" si="14"/>
        <v>69.450138607131095</v>
      </c>
      <c r="F140" s="123">
        <v>94951.9</v>
      </c>
      <c r="G140" s="102">
        <f t="shared" si="15"/>
        <v>85.770205794930547</v>
      </c>
      <c r="H140" s="123">
        <v>17.635587837937319</v>
      </c>
      <c r="I140" s="102">
        <f t="shared" si="17"/>
        <v>30.473218191591645</v>
      </c>
      <c r="J140" s="124">
        <v>1</v>
      </c>
      <c r="K140" s="94">
        <f t="shared" si="18"/>
        <v>6.1274509803921568E-4</v>
      </c>
      <c r="L140" s="91">
        <f t="shared" si="19"/>
        <v>3.1623343432850524</v>
      </c>
      <c r="M140" s="95">
        <v>3.2615384615384615</v>
      </c>
      <c r="N140" s="102">
        <f t="shared" si="20"/>
        <v>21.964285714285705</v>
      </c>
      <c r="O140" s="125">
        <f t="shared" si="16"/>
        <v>210.82018265122403</v>
      </c>
    </row>
    <row r="141" spans="1:15" ht="16.5" customHeight="1" x14ac:dyDescent="0.15">
      <c r="A141" s="88">
        <v>136</v>
      </c>
      <c r="B141" s="88" t="s">
        <v>145</v>
      </c>
      <c r="C141" s="122">
        <v>24407</v>
      </c>
      <c r="D141" s="122">
        <v>54177</v>
      </c>
      <c r="E141" s="102">
        <f t="shared" si="14"/>
        <v>61.963229280623679</v>
      </c>
      <c r="F141" s="123">
        <v>71024.23</v>
      </c>
      <c r="G141" s="102">
        <f t="shared" si="15"/>
        <v>89.729130098271128</v>
      </c>
      <c r="H141" s="123">
        <v>23.744053141839363</v>
      </c>
      <c r="I141" s="102">
        <f t="shared" si="17"/>
        <v>48.849037098914529</v>
      </c>
      <c r="J141" s="124">
        <v>9</v>
      </c>
      <c r="K141" s="94">
        <f t="shared" si="18"/>
        <v>3.687466710369976E-4</v>
      </c>
      <c r="L141" s="91">
        <f t="shared" si="19"/>
        <v>1.9030756272450877</v>
      </c>
      <c r="M141" s="95">
        <v>2.6538461538461537</v>
      </c>
      <c r="N141" s="102">
        <f t="shared" si="20"/>
        <v>7.8571428571428488</v>
      </c>
      <c r="O141" s="125">
        <f t="shared" si="16"/>
        <v>210.30161496219731</v>
      </c>
    </row>
    <row r="142" spans="1:15" ht="16.5" customHeight="1" x14ac:dyDescent="0.15">
      <c r="A142" s="88">
        <v>137</v>
      </c>
      <c r="B142" s="88" t="s">
        <v>71</v>
      </c>
      <c r="C142" s="122">
        <v>34584</v>
      </c>
      <c r="D142" s="122">
        <v>58216</v>
      </c>
      <c r="E142" s="102">
        <f t="shared" si="14"/>
        <v>57.67331202005289</v>
      </c>
      <c r="F142" s="123">
        <v>89063.32</v>
      </c>
      <c r="G142" s="102">
        <f t="shared" si="15"/>
        <v>86.744493825238777</v>
      </c>
      <c r="H142" s="123">
        <v>23.893960916567941</v>
      </c>
      <c r="I142" s="102">
        <f t="shared" si="17"/>
        <v>49.299997853238928</v>
      </c>
      <c r="J142" s="124">
        <v>31</v>
      </c>
      <c r="K142" s="94">
        <f t="shared" si="18"/>
        <v>8.9636826278047656E-4</v>
      </c>
      <c r="L142" s="91">
        <f t="shared" si="19"/>
        <v>4.6260935431262258</v>
      </c>
      <c r="M142" s="95">
        <v>2.7692307692307692</v>
      </c>
      <c r="N142" s="102">
        <f t="shared" si="20"/>
        <v>10.535714285714278</v>
      </c>
      <c r="O142" s="125">
        <f t="shared" si="16"/>
        <v>208.87961152737108</v>
      </c>
    </row>
    <row r="143" spans="1:15" ht="16.5" customHeight="1" x14ac:dyDescent="0.15">
      <c r="A143" s="88">
        <v>138</v>
      </c>
      <c r="B143" s="88" t="s">
        <v>36</v>
      </c>
      <c r="C143" s="122">
        <v>1177</v>
      </c>
      <c r="D143" s="122">
        <v>44684</v>
      </c>
      <c r="E143" s="102">
        <f t="shared" si="14"/>
        <v>72.045968709838448</v>
      </c>
      <c r="F143" s="123">
        <v>76629.36</v>
      </c>
      <c r="G143" s="102">
        <f t="shared" si="15"/>
        <v>88.801739952035263</v>
      </c>
      <c r="H143" s="123">
        <v>18.139824332194394</v>
      </c>
      <c r="I143" s="102">
        <f t="shared" si="17"/>
        <v>31.990089949709422</v>
      </c>
      <c r="J143" s="124">
        <v>2</v>
      </c>
      <c r="K143" s="94">
        <f t="shared" si="18"/>
        <v>1.6992353440951572E-3</v>
      </c>
      <c r="L143" s="91">
        <f t="shared" si="19"/>
        <v>8.7696340666800445</v>
      </c>
      <c r="M143" s="95">
        <v>2.5461538461538464</v>
      </c>
      <c r="N143" s="102">
        <f t="shared" si="20"/>
        <v>5.3571428571428577</v>
      </c>
      <c r="O143" s="125">
        <f t="shared" si="16"/>
        <v>206.96457553540603</v>
      </c>
    </row>
    <row r="144" spans="1:15" ht="16.5" customHeight="1" x14ac:dyDescent="0.15">
      <c r="A144" s="88">
        <v>139</v>
      </c>
      <c r="B144" s="88" t="s">
        <v>154</v>
      </c>
      <c r="C144" s="122">
        <v>18647</v>
      </c>
      <c r="D144" s="122">
        <v>47422</v>
      </c>
      <c r="E144" s="102">
        <f t="shared" si="14"/>
        <v>69.137874265807056</v>
      </c>
      <c r="F144" s="123">
        <v>90962.07</v>
      </c>
      <c r="G144" s="102">
        <f t="shared" si="15"/>
        <v>86.430338392596653</v>
      </c>
      <c r="H144" s="123">
        <v>14.608639631637283</v>
      </c>
      <c r="I144" s="102">
        <f t="shared" si="17"/>
        <v>21.367387297326935</v>
      </c>
      <c r="J144" s="124">
        <v>37.5</v>
      </c>
      <c r="K144" s="94">
        <f t="shared" si="18"/>
        <v>2.0110473534616828E-3</v>
      </c>
      <c r="L144" s="91">
        <f t="shared" si="19"/>
        <v>10.378873910497411</v>
      </c>
      <c r="M144" s="95">
        <v>3.1384615384615389</v>
      </c>
      <c r="N144" s="102">
        <f t="shared" si="20"/>
        <v>19.107142857142858</v>
      </c>
      <c r="O144" s="125">
        <f t="shared" si="16"/>
        <v>206.4216167233709</v>
      </c>
    </row>
    <row r="145" spans="1:16" ht="16.5" customHeight="1" x14ac:dyDescent="0.15">
      <c r="A145" s="88">
        <v>140</v>
      </c>
      <c r="B145" s="88" t="s">
        <v>87</v>
      </c>
      <c r="C145" s="122">
        <v>6419</v>
      </c>
      <c r="D145" s="122">
        <v>47236</v>
      </c>
      <c r="E145" s="102">
        <f t="shared" si="14"/>
        <v>69.335429257256962</v>
      </c>
      <c r="F145" s="123">
        <v>66625.36</v>
      </c>
      <c r="G145" s="102">
        <f t="shared" si="15"/>
        <v>90.456939924728772</v>
      </c>
      <c r="H145" s="123">
        <v>18.413587261303125</v>
      </c>
      <c r="I145" s="102">
        <f t="shared" si="17"/>
        <v>32.813638543106002</v>
      </c>
      <c r="J145" s="124">
        <v>2</v>
      </c>
      <c r="K145" s="94">
        <f t="shared" si="18"/>
        <v>3.1157501168406292E-4</v>
      </c>
      <c r="L145" s="91">
        <f t="shared" si="19"/>
        <v>1.6080167154513805</v>
      </c>
      <c r="M145" s="95">
        <v>2.4769230769230766</v>
      </c>
      <c r="N145" s="102">
        <f t="shared" si="20"/>
        <v>3.7499999999999858</v>
      </c>
      <c r="O145" s="125">
        <f t="shared" si="16"/>
        <v>197.96402444054314</v>
      </c>
      <c r="P145" s="120"/>
    </row>
    <row r="146" spans="1:16" ht="16.5" customHeight="1" x14ac:dyDescent="0.15">
      <c r="A146" s="88">
        <v>141</v>
      </c>
      <c r="B146" s="88" t="s">
        <v>122</v>
      </c>
      <c r="C146" s="122">
        <v>7469</v>
      </c>
      <c r="D146" s="122">
        <v>49018</v>
      </c>
      <c r="E146" s="102">
        <f t="shared" si="14"/>
        <v>67.442724984333665</v>
      </c>
      <c r="F146" s="123">
        <v>131649.54999999999</v>
      </c>
      <c r="G146" s="102">
        <f t="shared" si="15"/>
        <v>79.69843957362751</v>
      </c>
      <c r="H146" s="123">
        <v>14.761881623637617</v>
      </c>
      <c r="I146" s="102">
        <f t="shared" si="17"/>
        <v>21.828378226128116</v>
      </c>
      <c r="J146" s="124">
        <v>3</v>
      </c>
      <c r="K146" s="94">
        <f t="shared" si="18"/>
        <v>4.0166019547462848E-4</v>
      </c>
      <c r="L146" s="91">
        <f t="shared" si="19"/>
        <v>2.0729400113433685</v>
      </c>
      <c r="M146" s="95">
        <v>3.407692307692308</v>
      </c>
      <c r="N146" s="102">
        <f t="shared" si="20"/>
        <v>25.357142857142854</v>
      </c>
      <c r="O146" s="125">
        <f t="shared" si="16"/>
        <v>196.39962565257554</v>
      </c>
    </row>
    <row r="147" spans="1:16" ht="16.5" customHeight="1" x14ac:dyDescent="0.15">
      <c r="A147" s="88">
        <v>142</v>
      </c>
      <c r="B147" s="88" t="s">
        <v>69</v>
      </c>
      <c r="C147" s="122">
        <v>25524</v>
      </c>
      <c r="D147" s="122">
        <v>53899</v>
      </c>
      <c r="E147" s="102">
        <f t="shared" si="14"/>
        <v>62.258499644188589</v>
      </c>
      <c r="F147" s="123">
        <v>100024.52</v>
      </c>
      <c r="G147" s="102">
        <f t="shared" si="15"/>
        <v>84.930921460116025</v>
      </c>
      <c r="H147" s="123">
        <v>17.352140914688203</v>
      </c>
      <c r="I147" s="102">
        <f t="shared" si="17"/>
        <v>29.620537678184061</v>
      </c>
      <c r="J147" s="124">
        <v>17</v>
      </c>
      <c r="K147" s="94">
        <f t="shared" si="18"/>
        <v>6.6603980567309204E-4</v>
      </c>
      <c r="L147" s="91">
        <f t="shared" si="19"/>
        <v>3.4373845800070719</v>
      </c>
      <c r="M147" s="95">
        <v>2.9923076923076928</v>
      </c>
      <c r="N147" s="102">
        <f t="shared" si="20"/>
        <v>15.714285714285717</v>
      </c>
      <c r="O147" s="125">
        <f t="shared" si="16"/>
        <v>195.96162907678146</v>
      </c>
    </row>
    <row r="148" spans="1:16" ht="16.5" customHeight="1" x14ac:dyDescent="0.15">
      <c r="A148" s="88">
        <v>143</v>
      </c>
      <c r="B148" s="88" t="s">
        <v>72</v>
      </c>
      <c r="C148" s="122">
        <v>2891</v>
      </c>
      <c r="D148" s="122">
        <v>38776</v>
      </c>
      <c r="E148" s="102">
        <f t="shared" si="14"/>
        <v>78.320994997397804</v>
      </c>
      <c r="F148" s="123">
        <v>89155.69</v>
      </c>
      <c r="G148" s="102">
        <f t="shared" si="15"/>
        <v>86.729210856278598</v>
      </c>
      <c r="H148" s="123">
        <v>13.193827595411561</v>
      </c>
      <c r="I148" s="102">
        <f t="shared" si="17"/>
        <v>17.111272467800596</v>
      </c>
      <c r="J148" s="124">
        <v>1</v>
      </c>
      <c r="K148" s="94">
        <f t="shared" si="18"/>
        <v>3.4590107229332413E-4</v>
      </c>
      <c r="L148" s="91">
        <f t="shared" si="19"/>
        <v>1.7851710993570413</v>
      </c>
      <c r="M148" s="95">
        <v>2.7769230769230768</v>
      </c>
      <c r="N148" s="102">
        <f t="shared" si="20"/>
        <v>10.714285714285705</v>
      </c>
      <c r="O148" s="125">
        <f t="shared" si="16"/>
        <v>194.66093513511973</v>
      </c>
    </row>
    <row r="149" spans="1:16" ht="16.5" customHeight="1" x14ac:dyDescent="0.15">
      <c r="A149" s="88">
        <v>144</v>
      </c>
      <c r="B149" s="88" t="s">
        <v>93</v>
      </c>
      <c r="C149" s="122">
        <v>18151</v>
      </c>
      <c r="D149" s="122">
        <v>52847</v>
      </c>
      <c r="E149" s="102">
        <f t="shared" si="14"/>
        <v>63.375853681851495</v>
      </c>
      <c r="F149" s="123">
        <v>108921.59</v>
      </c>
      <c r="G149" s="102">
        <f t="shared" si="15"/>
        <v>83.458867279682977</v>
      </c>
      <c r="H149" s="123">
        <v>18.078355304991902</v>
      </c>
      <c r="I149" s="102">
        <f t="shared" si="17"/>
        <v>31.805175465287167</v>
      </c>
      <c r="J149" s="124">
        <v>6.5</v>
      </c>
      <c r="K149" s="94">
        <f t="shared" si="18"/>
        <v>3.581069913503388E-4</v>
      </c>
      <c r="L149" s="91">
        <f t="shared" si="19"/>
        <v>1.8481649889024205</v>
      </c>
      <c r="M149" s="95">
        <v>2.9000000000000004</v>
      </c>
      <c r="N149" s="102">
        <f t="shared" si="20"/>
        <v>13.571428571428573</v>
      </c>
      <c r="O149" s="125">
        <f t="shared" si="16"/>
        <v>194.05948998715263</v>
      </c>
    </row>
    <row r="150" spans="1:16" ht="16.5" customHeight="1" x14ac:dyDescent="0.15">
      <c r="A150" s="88">
        <v>145</v>
      </c>
      <c r="B150" s="88" t="s">
        <v>85</v>
      </c>
      <c r="C150" s="122">
        <v>2819</v>
      </c>
      <c r="D150" s="122">
        <v>38010</v>
      </c>
      <c r="E150" s="102">
        <f t="shared" si="14"/>
        <v>79.134581682616215</v>
      </c>
      <c r="F150" s="123">
        <v>98889.52</v>
      </c>
      <c r="G150" s="102">
        <f t="shared" si="15"/>
        <v>85.118711540984393</v>
      </c>
      <c r="H150" s="123">
        <v>13.215678067883951</v>
      </c>
      <c r="I150" s="102">
        <f t="shared" si="17"/>
        <v>17.177004252335021</v>
      </c>
      <c r="J150" s="124">
        <v>1</v>
      </c>
      <c r="K150" s="94">
        <f t="shared" si="18"/>
        <v>3.5473572188719402E-4</v>
      </c>
      <c r="L150" s="91">
        <f t="shared" si="19"/>
        <v>1.8307661043778665</v>
      </c>
      <c r="M150" s="95">
        <v>2.7538461538461543</v>
      </c>
      <c r="N150" s="102">
        <f t="shared" si="20"/>
        <v>10.178571428571432</v>
      </c>
      <c r="O150" s="125">
        <f t="shared" si="16"/>
        <v>193.43963500888495</v>
      </c>
    </row>
    <row r="151" spans="1:16" ht="16.5" customHeight="1" x14ac:dyDescent="0.15">
      <c r="A151" s="88">
        <v>146</v>
      </c>
      <c r="B151" s="88" t="s">
        <v>77</v>
      </c>
      <c r="C151" s="122">
        <v>22277</v>
      </c>
      <c r="D151" s="122">
        <v>55566</v>
      </c>
      <c r="E151" s="102">
        <f t="shared" si="14"/>
        <v>60.48793958640907</v>
      </c>
      <c r="F151" s="123">
        <v>99282.45</v>
      </c>
      <c r="G151" s="102">
        <f t="shared" si="15"/>
        <v>85.053699773164468</v>
      </c>
      <c r="H151" s="123">
        <v>19.56340848317631</v>
      </c>
      <c r="I151" s="102">
        <f t="shared" si="17"/>
        <v>36.272593533885988</v>
      </c>
      <c r="J151" s="124">
        <v>8</v>
      </c>
      <c r="K151" s="94">
        <f t="shared" si="18"/>
        <v>3.5911478206221664E-4</v>
      </c>
      <c r="L151" s="91">
        <f t="shared" si="19"/>
        <v>1.853366125866573</v>
      </c>
      <c r="M151" s="95">
        <v>2.692307692307693</v>
      </c>
      <c r="N151" s="102">
        <f t="shared" si="20"/>
        <v>8.7500000000000089</v>
      </c>
      <c r="O151" s="125">
        <f t="shared" si="16"/>
        <v>192.4175990193261</v>
      </c>
    </row>
    <row r="152" spans="1:16" ht="16.5" customHeight="1" x14ac:dyDescent="0.15">
      <c r="A152" s="88">
        <v>147</v>
      </c>
      <c r="B152" s="88" t="s">
        <v>63</v>
      </c>
      <c r="C152" s="122">
        <v>7561</v>
      </c>
      <c r="D152" s="122">
        <v>60963</v>
      </c>
      <c r="E152" s="102">
        <f t="shared" si="14"/>
        <v>54.755658463531987</v>
      </c>
      <c r="F152" s="123">
        <v>136221.21</v>
      </c>
      <c r="G152" s="102">
        <f t="shared" si="15"/>
        <v>78.942040982347621</v>
      </c>
      <c r="H152" s="123">
        <v>21.658003416026787</v>
      </c>
      <c r="I152" s="102">
        <f t="shared" si="17"/>
        <v>42.573668395630634</v>
      </c>
      <c r="J152" s="124">
        <v>0.5</v>
      </c>
      <c r="K152" s="94">
        <f t="shared" si="18"/>
        <v>6.612881893929374E-5</v>
      </c>
      <c r="L152" s="91">
        <f t="shared" si="19"/>
        <v>0.3412861822669756</v>
      </c>
      <c r="M152" s="95">
        <v>2.9692307692307693</v>
      </c>
      <c r="N152" s="102">
        <f t="shared" si="20"/>
        <v>15.178571428571425</v>
      </c>
      <c r="O152" s="125">
        <f t="shared" si="16"/>
        <v>191.79122545234864</v>
      </c>
      <c r="P152" s="120"/>
    </row>
    <row r="153" spans="1:16" ht="16.5" customHeight="1" x14ac:dyDescent="0.15">
      <c r="A153" s="88">
        <v>148</v>
      </c>
      <c r="B153" s="88" t="s">
        <v>68</v>
      </c>
      <c r="C153" s="122">
        <v>61160</v>
      </c>
      <c r="D153" s="122">
        <v>60505</v>
      </c>
      <c r="E153" s="102">
        <f t="shared" si="14"/>
        <v>55.242111076887127</v>
      </c>
      <c r="F153" s="123">
        <v>135360.63</v>
      </c>
      <c r="G153" s="102">
        <f t="shared" si="15"/>
        <v>79.084427227099781</v>
      </c>
      <c r="H153" s="123">
        <v>17.641118696321101</v>
      </c>
      <c r="I153" s="102">
        <f t="shared" si="17"/>
        <v>30.489856421819045</v>
      </c>
      <c r="J153" s="124">
        <v>13.5</v>
      </c>
      <c r="K153" s="94">
        <f t="shared" si="18"/>
        <v>2.2073250490516679E-4</v>
      </c>
      <c r="L153" s="91">
        <f t="shared" si="19"/>
        <v>1.1391849288956226</v>
      </c>
      <c r="M153" s="95">
        <v>3.4153846153846157</v>
      </c>
      <c r="N153" s="102">
        <f t="shared" si="20"/>
        <v>25.535714285714285</v>
      </c>
      <c r="O153" s="125">
        <f t="shared" si="16"/>
        <v>191.49129394041586</v>
      </c>
    </row>
    <row r="154" spans="1:16" ht="16.5" customHeight="1" x14ac:dyDescent="0.15">
      <c r="A154" s="88">
        <v>149</v>
      </c>
      <c r="B154" s="88" t="s">
        <v>67</v>
      </c>
      <c r="C154" s="122">
        <v>6539</v>
      </c>
      <c r="D154" s="122">
        <v>51481</v>
      </c>
      <c r="E154" s="102">
        <f t="shared" si="14"/>
        <v>64.826714533037347</v>
      </c>
      <c r="F154" s="123">
        <v>103851.64</v>
      </c>
      <c r="G154" s="102">
        <f t="shared" si="15"/>
        <v>84.297709852809476</v>
      </c>
      <c r="H154" s="123">
        <v>15.194140724584532</v>
      </c>
      <c r="I154" s="102">
        <f t="shared" si="17"/>
        <v>23.128723659042123</v>
      </c>
      <c r="J154" s="124">
        <v>1.5</v>
      </c>
      <c r="K154" s="94">
        <f t="shared" si="18"/>
        <v>2.2939287352806239E-4</v>
      </c>
      <c r="L154" s="91">
        <f t="shared" si="19"/>
        <v>1.1838804820862223</v>
      </c>
      <c r="M154" s="95">
        <v>3.0923076923076924</v>
      </c>
      <c r="N154" s="102">
        <f t="shared" si="20"/>
        <v>18.035714285714281</v>
      </c>
      <c r="O154" s="125">
        <f t="shared" si="16"/>
        <v>191.47274281268943</v>
      </c>
    </row>
    <row r="155" spans="1:16" ht="16.5" customHeight="1" x14ac:dyDescent="0.15">
      <c r="A155" s="88">
        <v>150</v>
      </c>
      <c r="B155" s="88" t="s">
        <v>123</v>
      </c>
      <c r="C155" s="122">
        <v>10093</v>
      </c>
      <c r="D155" s="122">
        <v>45791</v>
      </c>
      <c r="E155" s="102">
        <f t="shared" si="14"/>
        <v>70.870197873628527</v>
      </c>
      <c r="F155" s="123">
        <v>132418.57999999999</v>
      </c>
      <c r="G155" s="102">
        <f t="shared" si="15"/>
        <v>79.571200625706624</v>
      </c>
      <c r="H155" s="123">
        <v>12.928914536183909</v>
      </c>
      <c r="I155" s="102">
        <f t="shared" si="17"/>
        <v>16.314346536267092</v>
      </c>
      <c r="J155" s="124">
        <v>5</v>
      </c>
      <c r="K155" s="94">
        <f t="shared" si="18"/>
        <v>4.9539284652729617E-4</v>
      </c>
      <c r="L155" s="91">
        <f t="shared" si="19"/>
        <v>2.5566876291693283</v>
      </c>
      <c r="M155" s="95">
        <v>3.2307692307692308</v>
      </c>
      <c r="N155" s="102">
        <f t="shared" si="20"/>
        <v>21.249999999999993</v>
      </c>
      <c r="O155" s="125">
        <f t="shared" si="16"/>
        <v>190.56243266477156</v>
      </c>
    </row>
    <row r="156" spans="1:16" ht="16.5" customHeight="1" x14ac:dyDescent="0.15">
      <c r="A156" s="88">
        <v>151</v>
      </c>
      <c r="B156" s="88" t="s">
        <v>171</v>
      </c>
      <c r="C156" s="122">
        <v>6933</v>
      </c>
      <c r="D156" s="122">
        <v>57737</v>
      </c>
      <c r="E156" s="102">
        <f t="shared" si="14"/>
        <v>58.1820692292169</v>
      </c>
      <c r="F156" s="123">
        <v>133028.72</v>
      </c>
      <c r="G156" s="102">
        <f t="shared" si="15"/>
        <v>79.470250634569155</v>
      </c>
      <c r="H156" s="123">
        <v>15.024203050316599</v>
      </c>
      <c r="I156" s="102">
        <f t="shared" si="17"/>
        <v>22.617507867101001</v>
      </c>
      <c r="J156" s="124">
        <v>3</v>
      </c>
      <c r="K156" s="94">
        <f t="shared" si="18"/>
        <v>4.3271311120726956E-4</v>
      </c>
      <c r="L156" s="91">
        <f t="shared" si="19"/>
        <v>2.2332019248122914</v>
      </c>
      <c r="M156" s="95">
        <v>3.3923076923076922</v>
      </c>
      <c r="N156" s="102">
        <f t="shared" si="20"/>
        <v>24.999999999999989</v>
      </c>
      <c r="O156" s="125">
        <f t="shared" si="16"/>
        <v>187.50302965569935</v>
      </c>
    </row>
    <row r="157" spans="1:16" ht="16.5" customHeight="1" x14ac:dyDescent="0.15">
      <c r="A157" s="88">
        <v>152</v>
      </c>
      <c r="B157" s="88" t="s">
        <v>15</v>
      </c>
      <c r="C157" s="122">
        <v>18364</v>
      </c>
      <c r="D157" s="122">
        <v>67430</v>
      </c>
      <c r="E157" s="102">
        <f t="shared" si="14"/>
        <v>47.886905078012973</v>
      </c>
      <c r="F157" s="123">
        <v>120339.89</v>
      </c>
      <c r="G157" s="102">
        <f t="shared" si="15"/>
        <v>81.569665975384083</v>
      </c>
      <c r="H157" s="123">
        <v>20.865249097948272</v>
      </c>
      <c r="I157" s="102">
        <f t="shared" si="17"/>
        <v>40.188861564084341</v>
      </c>
      <c r="J157" s="124">
        <v>1.5</v>
      </c>
      <c r="K157" s="94">
        <f t="shared" si="18"/>
        <v>8.1681550860379006E-5</v>
      </c>
      <c r="L157" s="91">
        <f t="shared" si="19"/>
        <v>0.42155273754965195</v>
      </c>
      <c r="M157" s="95">
        <v>2.7230769230769236</v>
      </c>
      <c r="N157" s="102">
        <f t="shared" si="20"/>
        <v>9.4642857142857206</v>
      </c>
      <c r="O157" s="125">
        <f t="shared" si="16"/>
        <v>179.53127106931677</v>
      </c>
    </row>
    <row r="158" spans="1:16" ht="16.5" customHeight="1" x14ac:dyDescent="0.15">
      <c r="A158" s="88">
        <v>153</v>
      </c>
      <c r="B158" s="88" t="s">
        <v>134</v>
      </c>
      <c r="C158" s="122">
        <v>9216</v>
      </c>
      <c r="D158" s="122">
        <v>63762</v>
      </c>
      <c r="E158" s="102">
        <f t="shared" si="14"/>
        <v>51.782774479293906</v>
      </c>
      <c r="F158" s="123">
        <v>150562.56</v>
      </c>
      <c r="G158" s="102">
        <f t="shared" si="15"/>
        <v>76.56920990194098</v>
      </c>
      <c r="H158" s="123">
        <v>18.863978773232052</v>
      </c>
      <c r="I158" s="102">
        <f t="shared" si="17"/>
        <v>34.168530884937667</v>
      </c>
      <c r="J158" s="124">
        <v>1</v>
      </c>
      <c r="K158" s="94">
        <f t="shared" si="18"/>
        <v>1.0850694444444444E-4</v>
      </c>
      <c r="L158" s="91">
        <f t="shared" si="19"/>
        <v>0.55999670662339474</v>
      </c>
      <c r="M158" s="95">
        <v>2.9999999999999996</v>
      </c>
      <c r="N158" s="102">
        <f t="shared" si="20"/>
        <v>15.892857142857125</v>
      </c>
      <c r="O158" s="125">
        <f t="shared" si="16"/>
        <v>178.9733691156531</v>
      </c>
    </row>
    <row r="159" spans="1:16" ht="16.5" customHeight="1" x14ac:dyDescent="0.15">
      <c r="A159" s="88">
        <v>154</v>
      </c>
      <c r="B159" s="88" t="s">
        <v>92</v>
      </c>
      <c r="C159" s="122">
        <v>2355</v>
      </c>
      <c r="D159" s="122">
        <v>57180</v>
      </c>
      <c r="E159" s="102">
        <f t="shared" si="14"/>
        <v>58.773672079956668</v>
      </c>
      <c r="F159" s="123">
        <v>149998.93</v>
      </c>
      <c r="G159" s="102">
        <f t="shared" si="15"/>
        <v>76.66246463610824</v>
      </c>
      <c r="H159" s="123">
        <v>13.62705863839302</v>
      </c>
      <c r="I159" s="102">
        <f t="shared" si="17"/>
        <v>18.414541749820174</v>
      </c>
      <c r="J159" s="124">
        <v>0</v>
      </c>
      <c r="K159" s="94">
        <f t="shared" si="18"/>
        <v>0</v>
      </c>
      <c r="L159" s="91">
        <f t="shared" si="19"/>
        <v>0</v>
      </c>
      <c r="M159" s="95">
        <v>3.0307692307692307</v>
      </c>
      <c r="N159" s="102">
        <f t="shared" si="20"/>
        <v>16.607142857142847</v>
      </c>
      <c r="O159" s="125">
        <f t="shared" si="16"/>
        <v>170.45782132302793</v>
      </c>
      <c r="P159" s="120"/>
    </row>
    <row r="160" spans="1:16" ht="16.5" customHeight="1" x14ac:dyDescent="0.15">
      <c r="A160" s="88">
        <v>155</v>
      </c>
      <c r="B160" s="88" t="s">
        <v>166</v>
      </c>
      <c r="C160" s="122">
        <v>1408</v>
      </c>
      <c r="D160" s="122">
        <v>52380</v>
      </c>
      <c r="E160" s="102">
        <f t="shared" si="14"/>
        <v>63.871865407696149</v>
      </c>
      <c r="F160" s="123">
        <v>172633.86</v>
      </c>
      <c r="G160" s="102">
        <f t="shared" si="15"/>
        <v>72.917429098531343</v>
      </c>
      <c r="H160" s="123">
        <v>9.7750645595799721</v>
      </c>
      <c r="I160" s="102">
        <f t="shared" si="17"/>
        <v>6.8267628065342754</v>
      </c>
      <c r="J160" s="124">
        <v>1</v>
      </c>
      <c r="K160" s="94">
        <f t="shared" si="18"/>
        <v>7.1022727272727275E-4</v>
      </c>
      <c r="L160" s="91">
        <f t="shared" si="19"/>
        <v>3.6654329888076744</v>
      </c>
      <c r="M160" s="95">
        <v>2.8538461538461535</v>
      </c>
      <c r="N160" s="102">
        <f t="shared" si="20"/>
        <v>12.499999999999984</v>
      </c>
      <c r="O160" s="125">
        <f t="shared" si="16"/>
        <v>159.78149030156942</v>
      </c>
    </row>
    <row r="161" spans="1:17" ht="16.5" customHeight="1" x14ac:dyDescent="0.15">
      <c r="A161" s="88">
        <v>156</v>
      </c>
      <c r="B161" s="88" t="s">
        <v>47</v>
      </c>
      <c r="C161" s="122">
        <v>1380</v>
      </c>
      <c r="D161" s="122">
        <v>48926</v>
      </c>
      <c r="E161" s="102">
        <f t="shared" si="14"/>
        <v>67.540440356448684</v>
      </c>
      <c r="F161" s="123">
        <v>168743.76</v>
      </c>
      <c r="G161" s="102">
        <f t="shared" si="15"/>
        <v>73.561060987153382</v>
      </c>
      <c r="H161" s="123">
        <v>11.562260994236601</v>
      </c>
      <c r="I161" s="102">
        <f t="shared" si="17"/>
        <v>12.203104719139493</v>
      </c>
      <c r="J161" s="124">
        <v>0.5</v>
      </c>
      <c r="K161" s="94">
        <f t="shared" si="18"/>
        <v>3.6231884057971015E-4</v>
      </c>
      <c r="L161" s="91">
        <f t="shared" si="19"/>
        <v>1.8699020464642051</v>
      </c>
      <c r="M161" s="95">
        <v>2.4230769230769229</v>
      </c>
      <c r="N161" s="102">
        <f t="shared" si="20"/>
        <v>2.4999999999999907</v>
      </c>
      <c r="O161" s="125">
        <f t="shared" si="16"/>
        <v>157.67450810920579</v>
      </c>
    </row>
    <row r="162" spans="1:17" ht="16.5" customHeight="1" x14ac:dyDescent="0.15">
      <c r="A162" s="88">
        <v>157</v>
      </c>
      <c r="B162" s="88" t="s">
        <v>135</v>
      </c>
      <c r="C162" s="122">
        <v>25063</v>
      </c>
      <c r="D162" s="122">
        <v>77230</v>
      </c>
      <c r="E162" s="102">
        <f t="shared" si="14"/>
        <v>37.478093700544868</v>
      </c>
      <c r="F162" s="123">
        <v>196582.55</v>
      </c>
      <c r="G162" s="102">
        <f t="shared" si="15"/>
        <v>68.95502695598384</v>
      </c>
      <c r="H162" s="123">
        <v>17.507223130195584</v>
      </c>
      <c r="I162" s="102">
        <f t="shared" si="17"/>
        <v>30.087064467832786</v>
      </c>
      <c r="J162" s="124">
        <v>1.5</v>
      </c>
      <c r="K162" s="94">
        <f t="shared" si="18"/>
        <v>5.9849180066233092E-5</v>
      </c>
      <c r="L162" s="91">
        <f t="shared" si="19"/>
        <v>0.30887740782674894</v>
      </c>
      <c r="M162" s="95">
        <v>3.1769230769230772</v>
      </c>
      <c r="N162" s="102">
        <f t="shared" si="20"/>
        <v>20</v>
      </c>
      <c r="O162" s="125">
        <f t="shared" si="16"/>
        <v>156.82906253218823</v>
      </c>
    </row>
    <row r="163" spans="1:17" ht="16.5" customHeight="1" x14ac:dyDescent="0.15">
      <c r="A163" s="88">
        <v>158</v>
      </c>
      <c r="B163" s="88" t="s">
        <v>144</v>
      </c>
      <c r="C163" s="122">
        <v>3641</v>
      </c>
      <c r="D163" s="122">
        <v>69917</v>
      </c>
      <c r="E163" s="102">
        <f t="shared" si="14"/>
        <v>45.245403660077969</v>
      </c>
      <c r="F163" s="123">
        <v>172385.92000000001</v>
      </c>
      <c r="G163" s="102">
        <f t="shared" si="15"/>
        <v>72.958451717606664</v>
      </c>
      <c r="H163" s="123">
        <v>13.657982649706225</v>
      </c>
      <c r="I163" s="102">
        <f t="shared" si="17"/>
        <v>18.507569049396793</v>
      </c>
      <c r="J163" s="124">
        <v>1</v>
      </c>
      <c r="K163" s="94">
        <f t="shared" si="18"/>
        <v>2.7464982147761604E-4</v>
      </c>
      <c r="L163" s="91">
        <f t="shared" si="19"/>
        <v>1.4174484065479829</v>
      </c>
      <c r="M163" s="95">
        <v>3</v>
      </c>
      <c r="N163" s="102">
        <f t="shared" si="20"/>
        <v>15.892857142857137</v>
      </c>
      <c r="O163" s="125">
        <f t="shared" si="16"/>
        <v>154.02172997648654</v>
      </c>
    </row>
    <row r="164" spans="1:17" ht="16.5" customHeight="1" x14ac:dyDescent="0.15">
      <c r="A164" s="88">
        <v>159</v>
      </c>
      <c r="B164" s="88" t="s">
        <v>31</v>
      </c>
      <c r="C164" s="122">
        <v>1648</v>
      </c>
      <c r="D164" s="122">
        <v>66977</v>
      </c>
      <c r="E164" s="102">
        <f t="shared" si="14"/>
        <v>48.368047073318387</v>
      </c>
      <c r="F164" s="123">
        <v>197938.77</v>
      </c>
      <c r="G164" s="102">
        <f t="shared" si="15"/>
        <v>68.730635181996803</v>
      </c>
      <c r="H164" s="123">
        <v>11.72440225156995</v>
      </c>
      <c r="I164" s="102">
        <f t="shared" si="17"/>
        <v>12.690866903899714</v>
      </c>
      <c r="J164" s="124">
        <v>0</v>
      </c>
      <c r="K164" s="94">
        <f t="shared" si="18"/>
        <v>0</v>
      </c>
      <c r="L164" s="91">
        <f t="shared" si="19"/>
        <v>0</v>
      </c>
      <c r="M164" s="95">
        <v>3.16923076923077</v>
      </c>
      <c r="N164" s="102">
        <f t="shared" si="20"/>
        <v>19.82142857142858</v>
      </c>
      <c r="O164" s="125">
        <f t="shared" si="16"/>
        <v>149.6109777306435</v>
      </c>
    </row>
    <row r="165" spans="1:17" ht="16.5" customHeight="1" x14ac:dyDescent="0.15">
      <c r="A165" s="88">
        <v>160</v>
      </c>
      <c r="B165" s="88" t="s">
        <v>178</v>
      </c>
      <c r="C165" s="122">
        <v>18560</v>
      </c>
      <c r="D165" s="122">
        <v>82791</v>
      </c>
      <c r="E165" s="102">
        <f t="shared" si="14"/>
        <v>31.571624305636689</v>
      </c>
      <c r="F165" s="123">
        <v>261266.15</v>
      </c>
      <c r="G165" s="102">
        <f t="shared" si="15"/>
        <v>58.252878519986503</v>
      </c>
      <c r="H165" s="123">
        <v>17.786506982110996</v>
      </c>
      <c r="I165" s="102">
        <f t="shared" si="17"/>
        <v>30.927221402711151</v>
      </c>
      <c r="J165" s="124">
        <v>2</v>
      </c>
      <c r="K165" s="94">
        <f t="shared" si="18"/>
        <v>1.0775862068965517E-4</v>
      </c>
      <c r="L165" s="91">
        <f t="shared" si="19"/>
        <v>0.55613466037081949</v>
      </c>
      <c r="M165" s="95">
        <v>3.1923076923076925</v>
      </c>
      <c r="N165" s="102">
        <f t="shared" si="20"/>
        <v>20.357142857142854</v>
      </c>
      <c r="O165" s="125">
        <f t="shared" si="16"/>
        <v>141.66500174584803</v>
      </c>
    </row>
    <row r="166" spans="1:17" ht="16.5" customHeight="1" x14ac:dyDescent="0.15">
      <c r="A166" s="88">
        <v>161</v>
      </c>
      <c r="B166" s="88" t="s">
        <v>174</v>
      </c>
      <c r="C166" s="122">
        <v>10302</v>
      </c>
      <c r="D166" s="122">
        <v>93133</v>
      </c>
      <c r="E166" s="102">
        <f t="shared" ref="E166:E174" si="21">SUM(100-(((D166-$D$2)/$D$3)*100))</f>
        <v>20.587141931578003</v>
      </c>
      <c r="F166" s="123">
        <v>284609.11</v>
      </c>
      <c r="G166" s="102">
        <f t="shared" ref="G166:G174" si="22">SUM(100-(((F166-$F$2)/$F$3)*100))</f>
        <v>54.39069671724905</v>
      </c>
      <c r="H166" s="123">
        <v>19.001055357394442</v>
      </c>
      <c r="I166" s="102">
        <f t="shared" si="17"/>
        <v>34.580892151096194</v>
      </c>
      <c r="J166" s="124">
        <v>1</v>
      </c>
      <c r="K166" s="94">
        <f t="shared" si="18"/>
        <v>9.7068530382450008E-5</v>
      </c>
      <c r="L166" s="91">
        <f t="shared" si="19"/>
        <v>0.50096385636198859</v>
      </c>
      <c r="M166" s="95">
        <v>3.6076923076923082</v>
      </c>
      <c r="N166" s="102">
        <f t="shared" si="20"/>
        <v>30.000000000000004</v>
      </c>
      <c r="O166" s="125">
        <f t="shared" ref="O166:O174" si="23">SUM(E166+G166+I166+L166+N166)</f>
        <v>140.05969465628525</v>
      </c>
    </row>
    <row r="167" spans="1:17" ht="16.5" customHeight="1" x14ac:dyDescent="0.15">
      <c r="A167" s="88">
        <v>162</v>
      </c>
      <c r="B167" s="88" t="s">
        <v>139</v>
      </c>
      <c r="C167" s="122">
        <v>3618</v>
      </c>
      <c r="D167" s="122">
        <v>55331</v>
      </c>
      <c r="E167" s="102">
        <f t="shared" si="21"/>
        <v>60.737538634746315</v>
      </c>
      <c r="F167" s="123">
        <v>241511.38</v>
      </c>
      <c r="G167" s="102">
        <f t="shared" si="22"/>
        <v>61.521380595612889</v>
      </c>
      <c r="H167" s="123">
        <v>7.5057211386418485</v>
      </c>
      <c r="I167" s="102">
        <f t="shared" si="17"/>
        <v>0</v>
      </c>
      <c r="J167" s="124">
        <v>1</v>
      </c>
      <c r="K167" s="94">
        <f t="shared" si="18"/>
        <v>2.7639579878385847E-4</v>
      </c>
      <c r="L167" s="91">
        <f t="shared" si="19"/>
        <v>1.4264592725929257</v>
      </c>
      <c r="M167" s="95">
        <v>2.7846153846153845</v>
      </c>
      <c r="N167" s="102">
        <f t="shared" si="20"/>
        <v>10.892857142857133</v>
      </c>
      <c r="O167" s="125">
        <f t="shared" si="23"/>
        <v>134.57823564580926</v>
      </c>
    </row>
    <row r="168" spans="1:17" s="131" customFormat="1" ht="16.5" customHeight="1" x14ac:dyDescent="0.15">
      <c r="A168" s="88">
        <v>163</v>
      </c>
      <c r="B168" s="88" t="s">
        <v>142</v>
      </c>
      <c r="C168" s="122">
        <v>2714</v>
      </c>
      <c r="D168" s="122">
        <v>66126</v>
      </c>
      <c r="E168" s="102">
        <f t="shared" si="21"/>
        <v>49.271914265382208</v>
      </c>
      <c r="F168" s="123">
        <v>225592.27</v>
      </c>
      <c r="G168" s="102">
        <f t="shared" si="22"/>
        <v>64.155258088346287</v>
      </c>
      <c r="H168" s="123">
        <v>10.156227244209232</v>
      </c>
      <c r="I168" s="102">
        <f t="shared" si="17"/>
        <v>7.9733972095326981</v>
      </c>
      <c r="J168" s="124">
        <v>0</v>
      </c>
      <c r="K168" s="94">
        <f t="shared" si="18"/>
        <v>0</v>
      </c>
      <c r="L168" s="91">
        <f t="shared" si="19"/>
        <v>0</v>
      </c>
      <c r="M168" s="95">
        <v>2.4999999999999996</v>
      </c>
      <c r="N168" s="102">
        <f t="shared" si="20"/>
        <v>4.2857142857142696</v>
      </c>
      <c r="O168" s="125">
        <f t="shared" si="23"/>
        <v>125.68628384897545</v>
      </c>
      <c r="P168" s="98"/>
      <c r="Q168" s="130"/>
    </row>
    <row r="169" spans="1:17" ht="16.5" customHeight="1" x14ac:dyDescent="0.15">
      <c r="A169" s="88">
        <v>164</v>
      </c>
      <c r="B169" s="88" t="s">
        <v>167</v>
      </c>
      <c r="C169" s="122">
        <v>3452</v>
      </c>
      <c r="D169" s="122">
        <v>65029</v>
      </c>
      <c r="E169" s="102">
        <f t="shared" si="21"/>
        <v>50.437063865492668</v>
      </c>
      <c r="F169" s="123">
        <v>300969.08</v>
      </c>
      <c r="G169" s="102">
        <f t="shared" si="22"/>
        <v>51.683877255307173</v>
      </c>
      <c r="H169" s="123">
        <v>8.8250117857305348</v>
      </c>
      <c r="I169" s="102">
        <f t="shared" si="17"/>
        <v>3.968762170350749</v>
      </c>
      <c r="J169" s="124">
        <v>1</v>
      </c>
      <c r="K169" s="94">
        <f t="shared" si="18"/>
        <v>2.8968713789107763E-4</v>
      </c>
      <c r="L169" s="91">
        <f t="shared" si="19"/>
        <v>1.4950549386562011</v>
      </c>
      <c r="M169" s="95">
        <v>2.3153846153846156</v>
      </c>
      <c r="N169" s="102">
        <f t="shared" si="20"/>
        <v>0</v>
      </c>
      <c r="O169" s="125">
        <f t="shared" si="23"/>
        <v>107.58475822980678</v>
      </c>
      <c r="P169" s="120"/>
    </row>
    <row r="170" spans="1:17" ht="16.5" customHeight="1" x14ac:dyDescent="0.15">
      <c r="A170" s="88">
        <v>165</v>
      </c>
      <c r="B170" s="88" t="s">
        <v>137</v>
      </c>
      <c r="C170" s="122">
        <v>2176</v>
      </c>
      <c r="D170" s="122">
        <v>81485</v>
      </c>
      <c r="E170" s="102">
        <f t="shared" si="21"/>
        <v>32.958757740225806</v>
      </c>
      <c r="F170" s="123">
        <v>330610.67</v>
      </c>
      <c r="G170" s="102">
        <f t="shared" si="22"/>
        <v>46.779563085116052</v>
      </c>
      <c r="H170" s="123">
        <v>9.6703337609721967</v>
      </c>
      <c r="I170" s="102">
        <f t="shared" si="17"/>
        <v>6.511705898867727</v>
      </c>
      <c r="J170" s="124">
        <v>0</v>
      </c>
      <c r="K170" s="94">
        <f t="shared" si="18"/>
        <v>0</v>
      </c>
      <c r="L170" s="91">
        <f t="shared" si="19"/>
        <v>0</v>
      </c>
      <c r="M170" s="95">
        <v>2.4461538461538459</v>
      </c>
      <c r="N170" s="102">
        <f t="shared" si="20"/>
        <v>3.0357142857142745</v>
      </c>
      <c r="O170" s="125">
        <f t="shared" si="23"/>
        <v>89.285741009923868</v>
      </c>
    </row>
    <row r="171" spans="1:17" ht="16.5" customHeight="1" x14ac:dyDescent="0.15">
      <c r="A171" s="88">
        <v>166</v>
      </c>
      <c r="B171" s="88" t="s">
        <v>175</v>
      </c>
      <c r="C171" s="122">
        <v>27840</v>
      </c>
      <c r="D171" s="122">
        <v>100501</v>
      </c>
      <c r="E171" s="102">
        <f t="shared" si="21"/>
        <v>12.761415173497895</v>
      </c>
      <c r="F171" s="123">
        <v>498020.39</v>
      </c>
      <c r="G171" s="102">
        <f t="shared" si="22"/>
        <v>19.080986118639956</v>
      </c>
      <c r="H171" s="123">
        <v>11.829935643484706</v>
      </c>
      <c r="I171" s="102">
        <f t="shared" si="17"/>
        <v>13.008338216581528</v>
      </c>
      <c r="J171" s="124">
        <v>9</v>
      </c>
      <c r="K171" s="94">
        <f t="shared" si="18"/>
        <v>3.2327586206896551E-4</v>
      </c>
      <c r="L171" s="91">
        <f t="shared" si="19"/>
        <v>1.6684039811124589</v>
      </c>
      <c r="M171" s="95">
        <v>3.0000000000000004</v>
      </c>
      <c r="N171" s="102">
        <f t="shared" si="20"/>
        <v>15.892857142857144</v>
      </c>
      <c r="O171" s="125">
        <f t="shared" si="23"/>
        <v>62.412000632688986</v>
      </c>
    </row>
    <row r="172" spans="1:17" ht="16.5" customHeight="1" x14ac:dyDescent="0.15">
      <c r="A172" s="88">
        <v>167</v>
      </c>
      <c r="B172" s="88" t="s">
        <v>51</v>
      </c>
      <c r="C172" s="122">
        <v>21744</v>
      </c>
      <c r="D172" s="122">
        <v>101827</v>
      </c>
      <c r="E172" s="102">
        <f t="shared" si="21"/>
        <v>11.353039266709857</v>
      </c>
      <c r="F172" s="123">
        <v>559445.87</v>
      </c>
      <c r="G172" s="102">
        <f t="shared" si="22"/>
        <v>8.9179060687913676</v>
      </c>
      <c r="H172" s="123">
        <v>9.8582502842624855</v>
      </c>
      <c r="I172" s="102">
        <f t="shared" si="17"/>
        <v>7.0770066462535297</v>
      </c>
      <c r="J172" s="124">
        <v>3.5</v>
      </c>
      <c r="K172" s="94">
        <f t="shared" si="18"/>
        <v>1.6096394407652686E-4</v>
      </c>
      <c r="L172" s="91">
        <f t="shared" si="19"/>
        <v>0.83072359128238682</v>
      </c>
      <c r="M172" s="95">
        <v>3.2923076923076922</v>
      </c>
      <c r="N172" s="102">
        <f t="shared" si="20"/>
        <v>22.678571428571416</v>
      </c>
      <c r="O172" s="125">
        <f t="shared" si="23"/>
        <v>50.857247001608556</v>
      </c>
      <c r="P172" s="132"/>
      <c r="Q172" s="133"/>
    </row>
    <row r="173" spans="1:17" ht="16.5" customHeight="1" x14ac:dyDescent="0.15">
      <c r="A173" s="88">
        <v>168</v>
      </c>
      <c r="B173" s="88" t="s">
        <v>74</v>
      </c>
      <c r="C173" s="122">
        <v>62359</v>
      </c>
      <c r="D173" s="122">
        <v>93194</v>
      </c>
      <c r="E173" s="102">
        <f t="shared" si="21"/>
        <v>20.522352391371314</v>
      </c>
      <c r="F173" s="123">
        <v>613345.54</v>
      </c>
      <c r="G173" s="102">
        <f t="shared" si="22"/>
        <v>0</v>
      </c>
      <c r="H173" s="123">
        <v>7.8389365275186984</v>
      </c>
      <c r="I173" s="102">
        <f t="shared" si="17"/>
        <v>1.0023967295390495</v>
      </c>
      <c r="J173" s="124">
        <v>47.5</v>
      </c>
      <c r="K173" s="94">
        <f t="shared" si="18"/>
        <v>7.617184367934059E-4</v>
      </c>
      <c r="L173" s="91">
        <f t="shared" si="19"/>
        <v>3.9311752640590338</v>
      </c>
      <c r="M173" s="95">
        <v>2.9615384615384608</v>
      </c>
      <c r="N173" s="102">
        <f t="shared" si="20"/>
        <v>14.999999999999975</v>
      </c>
      <c r="O173" s="125">
        <f t="shared" si="23"/>
        <v>40.455924384969379</v>
      </c>
    </row>
    <row r="174" spans="1:17" ht="16.5" customHeight="1" x14ac:dyDescent="0.15">
      <c r="A174" s="88">
        <v>169</v>
      </c>
      <c r="B174" s="88" t="s">
        <v>107</v>
      </c>
      <c r="C174" s="122">
        <v>20280</v>
      </c>
      <c r="D174" s="122">
        <v>112516</v>
      </c>
      <c r="E174" s="102">
        <f t="shared" si="21"/>
        <v>0</v>
      </c>
      <c r="F174" s="123">
        <v>596782.5</v>
      </c>
      <c r="G174" s="102">
        <f t="shared" si="22"/>
        <v>2.7404181683048279</v>
      </c>
      <c r="H174" s="123">
        <v>11.116661575242448</v>
      </c>
      <c r="I174" s="102">
        <f t="shared" si="17"/>
        <v>10.862628212967927</v>
      </c>
      <c r="J174" s="124">
        <v>8.5</v>
      </c>
      <c r="K174" s="94">
        <f t="shared" si="18"/>
        <v>4.1913214990138065E-4</v>
      </c>
      <c r="L174" s="91">
        <f t="shared" si="19"/>
        <v>2.1631115389571129</v>
      </c>
      <c r="M174" s="95">
        <v>3.0461538461538464</v>
      </c>
      <c r="N174" s="102">
        <f t="shared" si="20"/>
        <v>16.964285714285712</v>
      </c>
      <c r="O174" s="125">
        <f t="shared" si="23"/>
        <v>32.730443634515581</v>
      </c>
    </row>
    <row r="175" spans="1:17" ht="16.5" customHeight="1" x14ac:dyDescent="0.15">
      <c r="A175" s="134"/>
      <c r="B175" s="135"/>
      <c r="D175" s="137"/>
      <c r="E175" s="138"/>
      <c r="F175" s="139"/>
      <c r="G175" s="138"/>
      <c r="H175" s="140"/>
      <c r="I175" s="138"/>
      <c r="J175" s="141"/>
      <c r="K175" s="142"/>
      <c r="L175" s="138"/>
      <c r="M175" s="143"/>
      <c r="N175" s="138"/>
      <c r="O175" s="144"/>
    </row>
    <row r="176" spans="1:17" ht="16.5" customHeight="1" x14ac:dyDescent="0.15">
      <c r="E176" s="139"/>
      <c r="F176" s="139"/>
    </row>
    <row r="177" spans="5:6" ht="16.5" customHeight="1" x14ac:dyDescent="0.15">
      <c r="E177" s="139"/>
      <c r="F177" s="139"/>
    </row>
    <row r="178" spans="5:6" ht="16.5" customHeight="1" x14ac:dyDescent="0.15">
      <c r="F178" s="139"/>
    </row>
    <row r="179" spans="5:6" ht="16.5" customHeight="1" x14ac:dyDescent="0.15">
      <c r="F179" s="139"/>
    </row>
    <row r="180" spans="5:6" ht="16.5" customHeight="1" x14ac:dyDescent="0.15">
      <c r="F180" s="139"/>
    </row>
    <row r="181" spans="5:6" ht="16.5" customHeight="1" x14ac:dyDescent="0.15">
      <c r="F181" s="139"/>
    </row>
    <row r="182" spans="5:6" ht="16.5" customHeight="1" x14ac:dyDescent="0.15">
      <c r="F182" s="139"/>
    </row>
    <row r="183" spans="5:6" ht="16.5" customHeight="1" x14ac:dyDescent="0.15">
      <c r="F183" s="139"/>
    </row>
    <row r="184" spans="5:6" ht="16.5" customHeight="1" x14ac:dyDescent="0.15">
      <c r="F184" s="139"/>
    </row>
    <row r="185" spans="5:6" ht="16.5" customHeight="1" x14ac:dyDescent="0.15">
      <c r="F185" s="139"/>
    </row>
    <row r="186" spans="5:6" ht="16.5" customHeight="1" x14ac:dyDescent="0.15">
      <c r="F186" s="139"/>
    </row>
    <row r="187" spans="5:6" ht="16.5" customHeight="1" x14ac:dyDescent="0.15">
      <c r="F187" s="139"/>
    </row>
    <row r="188" spans="5:6" ht="16.5" customHeight="1" x14ac:dyDescent="0.15">
      <c r="F188" s="139"/>
    </row>
    <row r="189" spans="5:6" ht="16.5" customHeight="1" x14ac:dyDescent="0.15">
      <c r="F189" s="139"/>
    </row>
    <row r="190" spans="5:6" ht="16.5" customHeight="1" x14ac:dyDescent="0.15">
      <c r="F190" s="139"/>
    </row>
  </sheetData>
  <pageMargins left="0.2" right="0.2" top="0.56999999999999995" bottom="0.28000000000000003" header="0.28999999999999998" footer="0.16"/>
  <pageSetup scale="70" fitToHeight="4" orientation="landscape" r:id="rId1"/>
  <headerFooter alignWithMargins="0">
    <oddHeader>&amp;C&amp;"Trebuchet MS,Regular"&amp;9Fiscal Year 2020 Public Investment Community (PIC) Eligibility Index</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Model</vt:lpstr>
      <vt:lpstr>'PIC Index FY 20'!Print_Area</vt:lpstr>
      <vt:lpstr>'PIC Index FY 20'!Print_Titles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 Considine</dc:creator>
  <cp:lastModifiedBy>Microsoft Office User</cp:lastModifiedBy>
  <cp:lastPrinted>2018-05-22T16:45:48Z</cp:lastPrinted>
  <dcterms:created xsi:type="dcterms:W3CDTF">2018-05-16T13:15:21Z</dcterms:created>
  <dcterms:modified xsi:type="dcterms:W3CDTF">2020-05-07T20:33:16Z</dcterms:modified>
</cp:coreProperties>
</file>